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1185" windowWidth="11130" windowHeight="6525" activeTab="5"/>
  </bookViews>
  <sheets>
    <sheet name="539knik_ics2" sheetId="1" r:id="rId1"/>
    <sheet name="elev. trans" sheetId="2" r:id="rId2"/>
    <sheet name="WS" sheetId="3" r:id="rId3"/>
    <sheet name="Rotate" sheetId="4" r:id="rId4"/>
    <sheet name="APPR3" sheetId="5" r:id="rId5"/>
    <sheet name="APPR2" sheetId="6" r:id="rId6"/>
    <sheet name="APPR1" sheetId="7" r:id="rId7"/>
    <sheet name="Bridge" sheetId="8" r:id="rId8"/>
    <sheet name="Exit1" sheetId="9" r:id="rId9"/>
    <sheet name="Exit2" sheetId="10" r:id="rId10"/>
    <sheet name="Exit3" sheetId="11" r:id="rId11"/>
  </sheets>
  <definedNames>
    <definedName name="elev">'elev. trans'!$L$13</definedName>
    <definedName name="OriginE">'Rotate'!$B$7</definedName>
    <definedName name="OriginN">'Rotate'!$C$7</definedName>
    <definedName name="OriginZ">'Rotate'!$D$7</definedName>
    <definedName name="Rotation">'Rotate'!$B$11</definedName>
    <definedName name="slope">'WS'!$H$31</definedName>
    <definedName name="solver_adj" localSheetId="3" hidden="1">'Rotate'!$B$10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'Rotate'!$G$35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 iterate="1" iterateCount="1" iterateDelta="0.001"/>
</workbook>
</file>

<file path=xl/comments10.xml><?xml version="1.0" encoding="utf-8"?>
<comments xmlns="http://schemas.openxmlformats.org/spreadsheetml/2006/main">
  <authors>
    <author>Jeff Conaway</author>
  </authors>
  <commentList>
    <comment ref="E17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Add 1ft to all fathometer data
</t>
        </r>
      </text>
    </comment>
    <comment ref="F17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Distances are measured from LB reflector</t>
        </r>
      </text>
    </comment>
  </commentList>
</comments>
</file>

<file path=xl/comments11.xml><?xml version="1.0" encoding="utf-8"?>
<comments xmlns="http://schemas.openxmlformats.org/spreadsheetml/2006/main">
  <authors>
    <author>Jeff Conaway</author>
  </authors>
  <commentList>
    <comment ref="D40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Add 1ft to all fathometer data
</t>
        </r>
      </text>
    </comment>
    <comment ref="E40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Distances are measured from RB reflector, which is 2 ft from REW</t>
        </r>
      </text>
    </comment>
    <comment ref="O40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Add 1ft to all fathometer data
</t>
        </r>
      </text>
    </comment>
    <comment ref="P40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Distances are measured from RB reflector first point is 15 ft from LEW</t>
        </r>
      </text>
    </comment>
    <comment ref="H39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This includes a scrunch factor to fit 238 ft of fathometer data into 214ft of surveyed section</t>
        </r>
      </text>
    </comment>
  </commentList>
</comments>
</file>

<file path=xl/comments5.xml><?xml version="1.0" encoding="utf-8"?>
<comments xmlns="http://schemas.openxmlformats.org/spreadsheetml/2006/main">
  <authors>
    <author>Jeff Conaway</author>
  </authors>
  <commentList>
    <comment ref="E22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Add 1ft to all fathometer data
</t>
        </r>
      </text>
    </comment>
    <comment ref="F22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Distances are measured from RB reflector, which is 11.32 ft from REW</t>
        </r>
      </text>
    </comment>
  </commentList>
</comments>
</file>

<file path=xl/comments6.xml><?xml version="1.0" encoding="utf-8"?>
<comments xmlns="http://schemas.openxmlformats.org/spreadsheetml/2006/main">
  <authors>
    <author>Jeff Conaway</author>
  </authors>
  <commentList>
    <comment ref="E23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Add 1ft to all fathometer data
</t>
        </r>
      </text>
    </comment>
    <comment ref="F23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Distances are measured from LB reflector, which is 21 ft from LEW</t>
        </r>
      </text>
    </comment>
    <comment ref="J14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added 112.3 to APPR1 data to equal dist of fathometer data for APPR2</t>
        </r>
      </text>
    </comment>
  </commentList>
</comments>
</file>

<file path=xl/comments7.xml><?xml version="1.0" encoding="utf-8"?>
<comments xmlns="http://schemas.openxmlformats.org/spreadsheetml/2006/main">
  <authors>
    <author>Jeff Conaway</author>
  </authors>
  <commentList>
    <comment ref="E22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Add 1ft to all fathometer data
</t>
        </r>
      </text>
    </comment>
    <comment ref="F22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Distances are measured from LB reflector, which is 25 ft from LEW</t>
        </r>
      </text>
    </comment>
  </commentList>
</comments>
</file>

<file path=xl/comments8.xml><?xml version="1.0" encoding="utf-8"?>
<comments xmlns="http://schemas.openxmlformats.org/spreadsheetml/2006/main">
  <authors>
    <author>Jeff Conaway</author>
  </authors>
  <commentList>
    <comment ref="E30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Center of bridge is 76 ft downstream of APPR1 section.</t>
        </r>
      </text>
    </comment>
  </commentList>
</comments>
</file>

<file path=xl/comments9.xml><?xml version="1.0" encoding="utf-8"?>
<comments xmlns="http://schemas.openxmlformats.org/spreadsheetml/2006/main">
  <authors>
    <author>Jeff Conaway</author>
  </authors>
  <commentList>
    <comment ref="D26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Add 1ft to all fathometer data
</t>
        </r>
      </text>
    </comment>
    <comment ref="E26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Distances are measured from LB reflector, which is 11.7 ft from LEW</t>
        </r>
      </text>
    </comment>
    <comment ref="N3" authorId="0">
      <text>
        <r>
          <rPr>
            <b/>
            <sz val="8"/>
            <rFont val="Tahoma"/>
            <family val="0"/>
          </rPr>
          <t>Jeff Conaway:</t>
        </r>
        <r>
          <rPr>
            <sz val="8"/>
            <rFont val="Tahoma"/>
            <family val="0"/>
          </rPr>
          <t xml:space="preserve">
122ft added to Northing to get rid of dog leg in section (1st 3 points)</t>
        </r>
      </text>
    </comment>
  </commentList>
</comments>
</file>

<file path=xl/sharedStrings.xml><?xml version="1.0" encoding="utf-8"?>
<sst xmlns="http://schemas.openxmlformats.org/spreadsheetml/2006/main" count="1500" uniqueCount="149">
  <si>
    <t>06NM1.00000000</t>
  </si>
  <si>
    <t>13OOCurrent</t>
  </si>
  <si>
    <t>view</t>
  </si>
  <si>
    <t>13PCP.C.</t>
  </si>
  <si>
    <t>mm</t>
  </si>
  <si>
    <t>Applied:</t>
  </si>
  <si>
    <t>AUTO</t>
  </si>
  <si>
    <t>PLOT</t>
  </si>
  <si>
    <t>STORE</t>
  </si>
  <si>
    <t>!CP1</t>
  </si>
  <si>
    <t>!CP2</t>
  </si>
  <si>
    <t>!TEST</t>
  </si>
  <si>
    <t>!EXIT1</t>
  </si>
  <si>
    <t>!ROAD</t>
  </si>
  <si>
    <t>!EXIT2</t>
  </si>
  <si>
    <t>!CP3</t>
  </si>
  <si>
    <t>!EXIT3</t>
  </si>
  <si>
    <t>!DSWS</t>
  </si>
  <si>
    <t>!0002</t>
  </si>
  <si>
    <t>!WS</t>
  </si>
  <si>
    <t>!APPROACH1</t>
  </si>
  <si>
    <t>!OLDBRIDGE</t>
  </si>
  <si>
    <t>!CP4</t>
  </si>
  <si>
    <t>!APPROACH3</t>
  </si>
  <si>
    <t>!REW</t>
  </si>
  <si>
    <t>northing</t>
  </si>
  <si>
    <t>easting</t>
  </si>
  <si>
    <t>Point</t>
  </si>
  <si>
    <t>Elevation</t>
  </si>
  <si>
    <t>Note</t>
  </si>
  <si>
    <t>WS  rb</t>
  </si>
  <si>
    <t>bridge embankment RB under DS edge of deck</t>
  </si>
  <si>
    <t>embankment</t>
  </si>
  <si>
    <t>low steel RB</t>
  </si>
  <si>
    <t>low steel LB</t>
  </si>
  <si>
    <t>LS RB</t>
  </si>
  <si>
    <t>LS LB</t>
  </si>
  <si>
    <t>Average</t>
  </si>
  <si>
    <t>As-built</t>
  </si>
  <si>
    <t>LS elev</t>
  </si>
  <si>
    <t>Elev trans</t>
  </si>
  <si>
    <t>Elevation Transform</t>
  </si>
  <si>
    <t>Transformed</t>
  </si>
  <si>
    <t>Transformed and sorted</t>
  </si>
  <si>
    <t>Original Data</t>
  </si>
  <si>
    <t>LEW !EXIT1</t>
  </si>
  <si>
    <t>REW !EXIT1</t>
  </si>
  <si>
    <t>LEW !EXIT2</t>
  </si>
  <si>
    <t>REW !EXIT2</t>
  </si>
  <si>
    <t>REW !EXIT3</t>
  </si>
  <si>
    <t>LEW channel 2 !EXIT3</t>
  </si>
  <si>
    <t>LEW channel 3 !EXIT3</t>
  </si>
  <si>
    <t>REW channel 2 !EXIT3</t>
  </si>
  <si>
    <t>LEW !EXIT3</t>
  </si>
  <si>
    <t>LEW APPROACH1</t>
  </si>
  <si>
    <t>REW !APPROACH1</t>
  </si>
  <si>
    <t>LEW !APPROACH3</t>
  </si>
  <si>
    <t>REW !APPROACH3</t>
  </si>
  <si>
    <t>LEW</t>
  </si>
  <si>
    <t>REW</t>
  </si>
  <si>
    <t>test</t>
  </si>
  <si>
    <t xml:space="preserve">REW </t>
  </si>
  <si>
    <t xml:space="preserve">LEW </t>
  </si>
  <si>
    <t>Survey Data</t>
  </si>
  <si>
    <t>Elevation Change</t>
  </si>
  <si>
    <t>Distance</t>
  </si>
  <si>
    <t>Distnace</t>
  </si>
  <si>
    <t>Slope</t>
  </si>
  <si>
    <t>Average Slope</t>
  </si>
  <si>
    <t>Fathometer data</t>
  </si>
  <si>
    <t>Depth</t>
  </si>
  <si>
    <t>Raw</t>
  </si>
  <si>
    <t>Adjusted</t>
  </si>
  <si>
    <t>source</t>
  </si>
  <si>
    <t>survey</t>
  </si>
  <si>
    <t>fathometer</t>
  </si>
  <si>
    <t>Source</t>
  </si>
  <si>
    <t>Right Channel</t>
  </si>
  <si>
    <t>Left Channel</t>
  </si>
  <si>
    <t>Notes indicate 100-300 ft from RB with the same shallow slope from the last point</t>
  </si>
  <si>
    <t>NO SURVEY DATA. LOST??</t>
  </si>
  <si>
    <t>Fathometer</t>
  </si>
  <si>
    <t>Original Survey data</t>
  </si>
  <si>
    <t>Translated</t>
  </si>
  <si>
    <t>Rotated</t>
  </si>
  <si>
    <t>Rotation of a system of points about an arbitrary point</t>
  </si>
  <si>
    <t>You may change numbers in RED</t>
  </si>
  <si>
    <t>Rotation Point</t>
  </si>
  <si>
    <t>Origin E</t>
  </si>
  <si>
    <t>Origin N</t>
  </si>
  <si>
    <t>Z</t>
  </si>
  <si>
    <t>degrees</t>
  </si>
  <si>
    <t>radians</t>
  </si>
  <si>
    <t>The rotation equations are:</t>
  </si>
  <si>
    <t>New E =</t>
  </si>
  <si>
    <t xml:space="preserve">New N = </t>
  </si>
  <si>
    <t>where dE = Original_E – Rotation_Point_E</t>
  </si>
  <si>
    <t xml:space="preserve">New E = </t>
  </si>
  <si>
    <t>OriginE + (B26-OriginE) * COS(Rotation) - (C26-OriginN) * SIN(Rotation)</t>
  </si>
  <si>
    <t>OriginN + (B26-OriginE) * SIN(Rotation) + (C26-OriginN) * COS(Rotation)</t>
  </si>
  <si>
    <t>To rotate the Original network by some amount, enter the amount of rotation above,</t>
  </si>
  <si>
    <t>and the point about which you want to rotate.</t>
  </si>
  <si>
    <t>Original E</t>
  </si>
  <si>
    <t>Original N</t>
  </si>
  <si>
    <t>Original Z</t>
  </si>
  <si>
    <t>New E</t>
  </si>
  <si>
    <t>New N</t>
  </si>
  <si>
    <t>New Z</t>
  </si>
  <si>
    <t>If you know the coordinates of two points in your network, you can rotate the network about one point until</t>
  </si>
  <si>
    <t>you match the coordinates of the second point</t>
  </si>
  <si>
    <t>An easy way of doing this is to calculate the distance between the current and actual positions of the</t>
  </si>
  <si>
    <t>second point. Then use the Solver add-in to change the amount of rotation subject to the constraint that</t>
  </si>
  <si>
    <t>the distance between the current and actual positions is minimized</t>
  </si>
  <si>
    <r>
      <t>Amount of Rotation (</t>
    </r>
    <r>
      <rPr>
        <b/>
        <sz val="10"/>
        <rFont val="Symbol"/>
        <family val="1"/>
      </rPr>
      <t>q</t>
    </r>
    <r>
      <rPr>
        <b/>
        <sz val="10"/>
        <rFont val="Arial"/>
        <family val="0"/>
      </rPr>
      <t>)</t>
    </r>
  </si>
  <si>
    <r>
      <t>dE cos(</t>
    </r>
    <r>
      <rPr>
        <sz val="10"/>
        <rFont val="Symbol"/>
        <family val="1"/>
      </rPr>
      <t>q</t>
    </r>
    <r>
      <rPr>
        <sz val="10"/>
        <rFont val="Arial"/>
        <family val="0"/>
      </rPr>
      <t>) - dN sin(</t>
    </r>
    <r>
      <rPr>
        <sz val="10"/>
        <rFont val="Symbol"/>
        <family val="1"/>
      </rPr>
      <t>q</t>
    </r>
    <r>
      <rPr>
        <sz val="10"/>
        <rFont val="Arial"/>
        <family val="0"/>
      </rPr>
      <t>)</t>
    </r>
  </si>
  <si>
    <r>
      <t>dE sin(</t>
    </r>
    <r>
      <rPr>
        <sz val="10"/>
        <rFont val="Symbol"/>
        <family val="1"/>
      </rPr>
      <t>q</t>
    </r>
    <r>
      <rPr>
        <sz val="10"/>
        <rFont val="Arial"/>
        <family val="0"/>
      </rPr>
      <t>) + dN cos(</t>
    </r>
    <r>
      <rPr>
        <sz val="10"/>
        <rFont val="Symbol"/>
        <family val="1"/>
      </rPr>
      <t>q</t>
    </r>
    <r>
      <rPr>
        <sz val="10"/>
        <rFont val="Arial"/>
        <family val="0"/>
      </rPr>
      <t>)</t>
    </r>
  </si>
  <si>
    <t>Cross section</t>
  </si>
  <si>
    <t>Corrected for Elevation</t>
  </si>
  <si>
    <t>WS elev</t>
  </si>
  <si>
    <t>Cross section with fathometer data</t>
  </si>
  <si>
    <t>Survey data</t>
  </si>
  <si>
    <t>Elev</t>
  </si>
  <si>
    <t>Corrected dist. &amp; elev</t>
  </si>
  <si>
    <t>Cross Section with fathometer data</t>
  </si>
  <si>
    <t>Corrected distance</t>
  </si>
  <si>
    <t>WS=41.571</t>
  </si>
  <si>
    <t>Banks templated from APPR1</t>
  </si>
  <si>
    <t>APPROACH1 data</t>
  </si>
  <si>
    <t>APPR1</t>
  </si>
  <si>
    <t>elevation</t>
  </si>
  <si>
    <t>Adjusted to survey data</t>
  </si>
  <si>
    <t>Cross Section with Fathometer data</t>
  </si>
  <si>
    <t>CHANNEL DATA NOT USED</t>
  </si>
  <si>
    <t>SURVEY DATA NOT ROTATED BECAUSE OF HIGH QUALITY OF SECTION</t>
  </si>
  <si>
    <t>Adjusted to fit section data</t>
  </si>
  <si>
    <t>WS elev left channel</t>
  </si>
  <si>
    <t>WS elev right channel</t>
  </si>
  <si>
    <t>Cross Section Data</t>
  </si>
  <si>
    <t xml:space="preserve">                                                               </t>
  </si>
  <si>
    <t>Fathometer data templated from APPR1</t>
  </si>
  <si>
    <t>Raw data to be templated</t>
  </si>
  <si>
    <t>!EXIT1 Low Steel</t>
  </si>
  <si>
    <t>Bridge deck</t>
  </si>
  <si>
    <t>Fathometer data from APPR1</t>
  </si>
  <si>
    <t>Slope corrected</t>
  </si>
  <si>
    <t xml:space="preserve">Distance </t>
  </si>
  <si>
    <t>Exit1</t>
  </si>
  <si>
    <t>Road</t>
  </si>
  <si>
    <t>Modified section with road in LB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</si>
</sst>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?0.0"/>
    <numFmt numFmtId="176" formatCode="??0.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</numFmts>
  <fonts count="25">
    <font>
      <sz val="10"/>
      <name val="Arial"/>
      <family val="0"/>
    </font>
    <font>
      <sz val="19.5"/>
      <name val="Arial"/>
      <family val="0"/>
    </font>
    <font>
      <b/>
      <sz val="19.5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i/>
      <sz val="12"/>
      <name val="Arial"/>
      <family val="2"/>
    </font>
    <font>
      <b/>
      <sz val="16"/>
      <name val="Arial"/>
      <family val="0"/>
    </font>
    <font>
      <sz val="10"/>
      <color indexed="10"/>
      <name val="Arial"/>
      <family val="2"/>
    </font>
    <font>
      <sz val="5.75"/>
      <name val="Arial"/>
      <family val="0"/>
    </font>
    <font>
      <b/>
      <sz val="10"/>
      <name val="Symbol"/>
      <family val="1"/>
    </font>
    <font>
      <sz val="10"/>
      <name val="Symbol"/>
      <family val="1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color indexed="57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sz val="4.7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2" fontId="18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72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Font="1" applyAlignment="1">
      <alignment/>
    </xf>
    <xf numFmtId="2" fontId="20" fillId="2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539 Knik River Surveyed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'539knik_ics2'!$D$5:$D$173</c:f>
              <c:numCache/>
            </c:numRef>
          </c:xVal>
          <c:yVal>
            <c:numRef>
              <c:f>'539knik_ics2'!$C$5:$C$173</c:f>
              <c:numCache/>
            </c:numRef>
          </c:yVal>
          <c:smooth val="0"/>
        </c:ser>
        <c:axId val="12916464"/>
        <c:axId val="49139313"/>
      </c:scatterChart>
      <c:valAx>
        <c:axId val="12916464"/>
        <c:scaling>
          <c:orientation val="minMax"/>
          <c:max val="11500"/>
          <c:min val="5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Easting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39313"/>
        <c:crosses val="autoZero"/>
        <c:crossBetween val="midCat"/>
        <c:dispUnits/>
      </c:valAx>
      <c:valAx>
        <c:axId val="49139313"/>
        <c:scaling>
          <c:orientation val="minMax"/>
          <c:max val="11500"/>
          <c:min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Northing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164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Exit1!$M$3:$M$22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Exit1!$N$3:$N$22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96330"/>
        <c:axId val="4466971"/>
      </c:scatterChart>
      <c:valAx>
        <c:axId val="496330"/>
        <c:scaling>
          <c:orientation val="minMax"/>
          <c:min val="8000"/>
        </c:scaling>
        <c:axPos val="b"/>
        <c:delete val="0"/>
        <c:numFmt formatCode="General" sourceLinked="1"/>
        <c:majorTickMark val="out"/>
        <c:minorTickMark val="none"/>
        <c:tickLblPos val="nextTo"/>
        <c:crossAx val="4466971"/>
        <c:crosses val="autoZero"/>
        <c:crossBetween val="midCat"/>
        <c:dispUnits/>
      </c:valAx>
      <c:valAx>
        <c:axId val="4466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Exit1!$AI$3:$AI$58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xVal>
          <c:yVal>
            <c:numRef>
              <c:f>Exit1!$AJ$3:$AJ$58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40202740"/>
        <c:axId val="26280341"/>
      </c:scatterChart>
      <c:valAx>
        <c:axId val="4020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0341"/>
        <c:crosses val="autoZero"/>
        <c:crossBetween val="midCat"/>
        <c:dispUnits/>
      </c:valAx>
      <c:valAx>
        <c:axId val="26280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02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Exit2!$B$3:$B$12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Exit2!$C$3:$C$12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5196478"/>
        <c:axId val="48332847"/>
      </c:scatterChart>
      <c:valAx>
        <c:axId val="35196478"/>
        <c:scaling>
          <c:orientation val="minMax"/>
          <c:min val="8000"/>
        </c:scaling>
        <c:axPos val="b"/>
        <c:delete val="0"/>
        <c:numFmt formatCode="General" sourceLinked="1"/>
        <c:majorTickMark val="out"/>
        <c:minorTickMark val="none"/>
        <c:tickLblPos val="nextTo"/>
        <c:crossAx val="48332847"/>
        <c:crosses val="autoZero"/>
        <c:crossBetween val="midCat"/>
        <c:dispUnits/>
      </c:valAx>
      <c:valAx>
        <c:axId val="48332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96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Exit2!$T$3:$T$34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Exit2!$U$3:$U$34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axId val="32342440"/>
        <c:axId val="22646505"/>
      </c:scatterChart>
      <c:valAx>
        <c:axId val="32342440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2646505"/>
        <c:crosses val="autoZero"/>
        <c:crossBetween val="midCat"/>
        <c:dispUnits/>
      </c:valAx>
      <c:valAx>
        <c:axId val="22646505"/>
        <c:scaling>
          <c:orientation val="minMax"/>
          <c:min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42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Exit3!$B$4:$B$33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Exit3!$C$4:$C$33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2491954"/>
        <c:axId val="22427587"/>
      </c:scatterChart>
      <c:valAx>
        <c:axId val="2491954"/>
        <c:scaling>
          <c:orientation val="minMax"/>
          <c:min val="7500"/>
        </c:scaling>
        <c:axPos val="b"/>
        <c:delete val="0"/>
        <c:numFmt formatCode="General" sourceLinked="1"/>
        <c:majorTickMark val="out"/>
        <c:minorTickMark val="none"/>
        <c:tickLblPos val="nextTo"/>
        <c:crossAx val="22427587"/>
        <c:crosses val="autoZero"/>
        <c:crossBetween val="midCat"/>
        <c:dispUnits/>
      </c:valAx>
      <c:valAx>
        <c:axId val="22427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Exit3!$Y$3:$Y$66</c:f>
              <c:numCache/>
            </c:numRef>
          </c:xVal>
          <c:yVal>
            <c:numRef>
              <c:f>Exit3!$Z$3:$Z$66</c:f>
              <c:numCache/>
            </c:numRef>
          </c:yVal>
          <c:smooth val="0"/>
        </c:ser>
        <c:axId val="521692"/>
        <c:axId val="4695229"/>
      </c:scatterChart>
      <c:valAx>
        <c:axId val="521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229"/>
        <c:crosses val="autoZero"/>
        <c:crossBetween val="midCat"/>
        <c:dispUnits/>
      </c:valAx>
      <c:valAx>
        <c:axId val="4695229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APPR3!$B$3:$B$15</c:f>
              <c:numCache/>
            </c:numRef>
          </c:xVal>
          <c:yVal>
            <c:numRef>
              <c:f>APPR3!$C$3:$C$15</c:f>
              <c:numCache/>
            </c:numRef>
          </c:yVal>
          <c:smooth val="0"/>
        </c:ser>
        <c:axId val="39600634"/>
        <c:axId val="20861387"/>
      </c:scatterChart>
      <c:valAx>
        <c:axId val="39600634"/>
        <c:scaling>
          <c:orientation val="minMax"/>
          <c:max val="11000"/>
          <c:min val="8000"/>
        </c:scaling>
        <c:axPos val="b"/>
        <c:delete val="0"/>
        <c:numFmt formatCode="General" sourceLinked="1"/>
        <c:majorTickMark val="out"/>
        <c:minorTickMark val="none"/>
        <c:tickLblPos val="nextTo"/>
        <c:crossAx val="20861387"/>
        <c:crosses val="autoZero"/>
        <c:crossBetween val="midCat"/>
        <c:dispUnits/>
      </c:valAx>
      <c:valAx>
        <c:axId val="20861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00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APPR3!$X$3:$X$41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APPR3!$Y$3:$Y$41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3534756"/>
        <c:axId val="12050757"/>
      </c:scatterChart>
      <c:valAx>
        <c:axId val="5353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50757"/>
        <c:crosses val="autoZero"/>
        <c:crossBetween val="midCat"/>
        <c:dispUnits/>
      </c:valAx>
      <c:valAx>
        <c:axId val="12050757"/>
        <c:scaling>
          <c:orientation val="minMax"/>
          <c:max val="7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34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APPR2!$N$4:$N$49</c:f>
              <c:numCache/>
            </c:numRef>
          </c:xVal>
          <c:yVal>
            <c:numRef>
              <c:f>APPR2!$O$4:$O$49</c:f>
              <c:numCache/>
            </c:numRef>
          </c:yVal>
          <c:smooth val="0"/>
        </c:ser>
        <c:axId val="41347950"/>
        <c:axId val="36587231"/>
      </c:scatterChart>
      <c:valAx>
        <c:axId val="4134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87231"/>
        <c:crosses val="autoZero"/>
        <c:crossBetween val="midCat"/>
        <c:dispUnits/>
      </c:valAx>
      <c:valAx>
        <c:axId val="36587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47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APPR1!$B$3:$B$15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APPR1!$C$3:$C$15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0849624"/>
        <c:axId val="10775705"/>
      </c:scatterChart>
      <c:valAx>
        <c:axId val="608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75705"/>
        <c:crosses val="autoZero"/>
        <c:crossBetween val="midCat"/>
        <c:dispUnits/>
      </c:valAx>
      <c:valAx>
        <c:axId val="10775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9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APPR1!$X$3:$X$40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xVal>
          <c:yVal>
            <c:numRef>
              <c:f>APPR1!$Y$3:$Y$40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0"/>
        </c:ser>
        <c:axId val="29872482"/>
        <c:axId val="416883"/>
      </c:scatterChart>
      <c:valAx>
        <c:axId val="29872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83"/>
        <c:crosses val="autoZero"/>
        <c:crossBetween val="midCat"/>
        <c:dispUnits/>
      </c:valAx>
      <c:valAx>
        <c:axId val="416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72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Bridge!$L$5:$L$51</c:f>
              <c:numCache/>
            </c:numRef>
          </c:xVal>
          <c:yVal>
            <c:numRef>
              <c:f>Bridge!$M$5:$M$51</c:f>
              <c:numCache/>
            </c:numRef>
          </c:yVal>
          <c:smooth val="0"/>
        </c:ser>
        <c:axId val="3751948"/>
        <c:axId val="33767533"/>
      </c:scatterChart>
      <c:valAx>
        <c:axId val="375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67533"/>
        <c:crosses val="autoZero"/>
        <c:crossBetween val="midCat"/>
        <c:dispUnits/>
      </c:valAx>
      <c:valAx>
        <c:axId val="3376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1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Bridge!$Y$5:$Y$46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Bridge!$Z$5:$Z$46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35472342"/>
        <c:axId val="50815623"/>
      </c:scatterChart>
      <c:valAx>
        <c:axId val="3547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15623"/>
        <c:crosses val="autoZero"/>
        <c:crossBetween val="midCat"/>
        <c:dispUnits/>
      </c:valAx>
      <c:valAx>
        <c:axId val="50815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72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Exit1!$B$3:$B$22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Exit1!$C$3:$C$22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4687424"/>
        <c:axId val="22424769"/>
      </c:scatterChart>
      <c:valAx>
        <c:axId val="54687424"/>
        <c:scaling>
          <c:orientation val="minMax"/>
          <c:min val="8000"/>
        </c:scaling>
        <c:axPos val="b"/>
        <c:delete val="0"/>
        <c:numFmt formatCode="General" sourceLinked="1"/>
        <c:majorTickMark val="out"/>
        <c:minorTickMark val="none"/>
        <c:tickLblPos val="nextTo"/>
        <c:crossAx val="22424769"/>
        <c:crosses val="autoZero"/>
        <c:crossBetween val="midCat"/>
        <c:dispUnits/>
      </c:valAx>
      <c:valAx>
        <c:axId val="2242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7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57150</xdr:rowOff>
    </xdr:from>
    <xdr:to>
      <xdr:col>18</xdr:col>
      <xdr:colOff>19050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3686175" y="57150"/>
        <a:ext cx="7305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0.32975</cdr:x>
      <cdr:y>0</cdr:y>
    </cdr:from>
    <cdr:to>
      <cdr:x>0.588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0"/>
          <a:ext cx="1362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With 3 points adjusted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0.43775</cdr:x>
      <cdr:y>0</cdr:y>
    </cdr:from>
    <cdr:to>
      <cdr:x>0.52925</cdr:x>
      <cdr:y>0.04325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0"/>
          <a:ext cx="647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Final Plot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285750</xdr:rowOff>
    </xdr:from>
    <xdr:to>
      <xdr:col>9</xdr:col>
      <xdr:colOff>590550</xdr:colOff>
      <xdr:row>22</xdr:row>
      <xdr:rowOff>57150</xdr:rowOff>
    </xdr:to>
    <xdr:graphicFrame>
      <xdr:nvGraphicFramePr>
        <xdr:cNvPr id="1" name="Chart 3"/>
        <xdr:cNvGraphicFramePr/>
      </xdr:nvGraphicFramePr>
      <xdr:xfrm>
        <a:off x="3152775" y="628650"/>
        <a:ext cx="30194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</xdr:row>
      <xdr:rowOff>228600</xdr:rowOff>
    </xdr:from>
    <xdr:to>
      <xdr:col>23</xdr:col>
      <xdr:colOff>133350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8991600" y="571500"/>
        <a:ext cx="52863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85725</xdr:colOff>
      <xdr:row>3</xdr:row>
      <xdr:rowOff>85725</xdr:rowOff>
    </xdr:from>
    <xdr:to>
      <xdr:col>48</xdr:col>
      <xdr:colOff>428625</xdr:colOff>
      <xdr:row>30</xdr:row>
      <xdr:rowOff>19050</xdr:rowOff>
    </xdr:to>
    <xdr:graphicFrame>
      <xdr:nvGraphicFramePr>
        <xdr:cNvPr id="3" name="Chart 6"/>
        <xdr:cNvGraphicFramePr/>
      </xdr:nvGraphicFramePr>
      <xdr:xfrm>
        <a:off x="23031450" y="885825"/>
        <a:ext cx="70485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</cdr:x>
      <cdr:y>0</cdr:y>
    </cdr:from>
    <cdr:to>
      <cdr:x>0.55325</cdr:x>
      <cdr:y>0.05625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Final Plot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57150</xdr:rowOff>
    </xdr:from>
    <xdr:to>
      <xdr:col>9</xdr:col>
      <xdr:colOff>361950</xdr:colOff>
      <xdr:row>11</xdr:row>
      <xdr:rowOff>38100</xdr:rowOff>
    </xdr:to>
    <xdr:graphicFrame>
      <xdr:nvGraphicFramePr>
        <xdr:cNvPr id="1" name="Chart 3"/>
        <xdr:cNvGraphicFramePr/>
      </xdr:nvGraphicFramePr>
      <xdr:xfrm>
        <a:off x="3352800" y="57150"/>
        <a:ext cx="24955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600075</xdr:colOff>
      <xdr:row>1</xdr:row>
      <xdr:rowOff>171450</xdr:rowOff>
    </xdr:from>
    <xdr:to>
      <xdr:col>30</xdr:col>
      <xdr:colOff>400050</xdr:colOff>
      <xdr:row>21</xdr:row>
      <xdr:rowOff>114300</xdr:rowOff>
    </xdr:to>
    <xdr:graphicFrame>
      <xdr:nvGraphicFramePr>
        <xdr:cNvPr id="2" name="Chart 5"/>
        <xdr:cNvGraphicFramePr/>
      </xdr:nvGraphicFramePr>
      <xdr:xfrm>
        <a:off x="13563600" y="514350"/>
        <a:ext cx="52863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</cdr:y>
    </cdr:from>
    <cdr:to>
      <cdr:x>0.5</cdr:x>
      <cdr:y>0.04325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0"/>
          <a:ext cx="619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Final Plot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15</xdr:col>
      <xdr:colOff>38100</xdr:colOff>
      <xdr:row>20</xdr:row>
      <xdr:rowOff>133350</xdr:rowOff>
    </xdr:to>
    <xdr:graphicFrame>
      <xdr:nvGraphicFramePr>
        <xdr:cNvPr id="1" name="Chart 6"/>
        <xdr:cNvGraphicFramePr/>
      </xdr:nvGraphicFramePr>
      <xdr:xfrm>
        <a:off x="5534025" y="704850"/>
        <a:ext cx="3648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123825</xdr:colOff>
      <xdr:row>6</xdr:row>
      <xdr:rowOff>38100</xdr:rowOff>
    </xdr:from>
    <xdr:to>
      <xdr:col>39</xdr:col>
      <xdr:colOff>466725</xdr:colOff>
      <xdr:row>32</xdr:row>
      <xdr:rowOff>133350</xdr:rowOff>
    </xdr:to>
    <xdr:graphicFrame>
      <xdr:nvGraphicFramePr>
        <xdr:cNvPr id="2" name="Chart 8"/>
        <xdr:cNvGraphicFramePr/>
      </xdr:nvGraphicFramePr>
      <xdr:xfrm>
        <a:off x="17192625" y="1219200"/>
        <a:ext cx="70485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0.01175</cdr:y>
    </cdr:from>
    <cdr:to>
      <cdr:x>0.56025</cdr:x>
      <cdr:y>0.068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3810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Final Plot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47625</xdr:rowOff>
    </xdr:from>
    <xdr:to>
      <xdr:col>12</xdr:col>
      <xdr:colOff>28575</xdr:colOff>
      <xdr:row>14</xdr:row>
      <xdr:rowOff>76200</xdr:rowOff>
    </xdr:to>
    <xdr:graphicFrame>
      <xdr:nvGraphicFramePr>
        <xdr:cNvPr id="1" name="Chart 4"/>
        <xdr:cNvGraphicFramePr/>
      </xdr:nvGraphicFramePr>
      <xdr:xfrm>
        <a:off x="3476625" y="342900"/>
        <a:ext cx="38671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114300</xdr:colOff>
      <xdr:row>3</xdr:row>
      <xdr:rowOff>57150</xdr:rowOff>
    </xdr:from>
    <xdr:to>
      <xdr:col>34</xdr:col>
      <xdr:colOff>523875</xdr:colOff>
      <xdr:row>23</xdr:row>
      <xdr:rowOff>28575</xdr:rowOff>
    </xdr:to>
    <xdr:graphicFrame>
      <xdr:nvGraphicFramePr>
        <xdr:cNvPr id="2" name="Chart 5"/>
        <xdr:cNvGraphicFramePr/>
      </xdr:nvGraphicFramePr>
      <xdr:xfrm>
        <a:off x="16383000" y="704850"/>
        <a:ext cx="52863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</cdr:y>
    </cdr:from>
    <cdr:to>
      <cdr:x>0.56425</cdr:x>
      <cdr:y>0.05625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0"/>
          <a:ext cx="647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Final Plot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3</xdr:row>
      <xdr:rowOff>57150</xdr:rowOff>
    </xdr:from>
    <xdr:to>
      <xdr:col>27</xdr:col>
      <xdr:colOff>95250</xdr:colOff>
      <xdr:row>23</xdr:row>
      <xdr:rowOff>76200</xdr:rowOff>
    </xdr:to>
    <xdr:graphicFrame>
      <xdr:nvGraphicFramePr>
        <xdr:cNvPr id="1" name="Chart 4"/>
        <xdr:cNvGraphicFramePr/>
      </xdr:nvGraphicFramePr>
      <xdr:xfrm>
        <a:off x="11410950" y="714375"/>
        <a:ext cx="5286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0.43125</cdr:x>
      <cdr:y>0</cdr:y>
    </cdr:from>
    <cdr:to>
      <cdr:x>0.521</cdr:x>
      <cdr:y>0.04325</cdr:y>
    </cdr:to>
    <cdr:sp>
      <cdr:nvSpPr>
        <cdr:cNvPr id="1" name="TextBox 1"/>
        <cdr:cNvSpPr txBox="1">
          <a:spLocks noChangeArrowheads="1"/>
        </cdr:cNvSpPr>
      </cdr:nvSpPr>
      <cdr:spPr>
        <a:xfrm>
          <a:off x="3038475" y="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Final Plot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142875</xdr:rowOff>
    </xdr:from>
    <xdr:to>
      <xdr:col>10</xdr:col>
      <xdr:colOff>400050</xdr:colOff>
      <xdr:row>16</xdr:row>
      <xdr:rowOff>133350</xdr:rowOff>
    </xdr:to>
    <xdr:graphicFrame>
      <xdr:nvGraphicFramePr>
        <xdr:cNvPr id="1" name="Chart 4"/>
        <xdr:cNvGraphicFramePr/>
      </xdr:nvGraphicFramePr>
      <xdr:xfrm>
        <a:off x="3819525" y="457200"/>
        <a:ext cx="30575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342900</xdr:colOff>
      <xdr:row>1</xdr:row>
      <xdr:rowOff>180975</xdr:rowOff>
    </xdr:from>
    <xdr:to>
      <xdr:col>37</xdr:col>
      <xdr:colOff>76200</xdr:colOff>
      <xdr:row>28</xdr:row>
      <xdr:rowOff>47625</xdr:rowOff>
    </xdr:to>
    <xdr:graphicFrame>
      <xdr:nvGraphicFramePr>
        <xdr:cNvPr id="2" name="Chart 5"/>
        <xdr:cNvGraphicFramePr/>
      </xdr:nvGraphicFramePr>
      <xdr:xfrm>
        <a:off x="16221075" y="495300"/>
        <a:ext cx="70485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</cdr:x>
      <cdr:y>0.01175</cdr:y>
    </cdr:from>
    <cdr:to>
      <cdr:x>0.5965</cdr:x>
      <cdr:y>0.068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38100"/>
          <a:ext cx="1066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Modified Section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9</xdr:row>
      <xdr:rowOff>104775</xdr:rowOff>
    </xdr:from>
    <xdr:to>
      <xdr:col>22</xdr:col>
      <xdr:colOff>600075</xdr:colOff>
      <xdr:row>30</xdr:row>
      <xdr:rowOff>9525</xdr:rowOff>
    </xdr:to>
    <xdr:graphicFrame>
      <xdr:nvGraphicFramePr>
        <xdr:cNvPr id="1" name="Chart 4"/>
        <xdr:cNvGraphicFramePr/>
      </xdr:nvGraphicFramePr>
      <xdr:xfrm>
        <a:off x="9096375" y="1704975"/>
        <a:ext cx="5286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28575</xdr:colOff>
      <xdr:row>2</xdr:row>
      <xdr:rowOff>47625</xdr:rowOff>
    </xdr:from>
    <xdr:to>
      <xdr:col>36</xdr:col>
      <xdr:colOff>438150</xdr:colOff>
      <xdr:row>22</xdr:row>
      <xdr:rowOff>85725</xdr:rowOff>
    </xdr:to>
    <xdr:graphicFrame>
      <xdr:nvGraphicFramePr>
        <xdr:cNvPr id="2" name="Chart 5"/>
        <xdr:cNvGraphicFramePr/>
      </xdr:nvGraphicFramePr>
      <xdr:xfrm>
        <a:off x="17468850" y="485775"/>
        <a:ext cx="52863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73"/>
  <sheetViews>
    <sheetView workbookViewId="0" topLeftCell="A88">
      <selection activeCell="E136" sqref="E136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4" ht="12.75">
      <c r="A3" t="s">
        <v>3</v>
      </c>
      <c r="B3" t="s">
        <v>4</v>
      </c>
      <c r="C3" t="s">
        <v>5</v>
      </c>
      <c r="D3">
        <v>0</v>
      </c>
    </row>
    <row r="4" spans="1:3" ht="12.75">
      <c r="A4" t="s">
        <v>6</v>
      </c>
      <c r="B4" t="s">
        <v>7</v>
      </c>
      <c r="C4">
        <v>0</v>
      </c>
    </row>
    <row r="5" spans="1:6" ht="12.75">
      <c r="A5" t="s">
        <v>8</v>
      </c>
      <c r="B5">
        <v>1</v>
      </c>
      <c r="C5">
        <v>9442.64</v>
      </c>
      <c r="D5">
        <v>8660.8</v>
      </c>
      <c r="E5">
        <v>71.31</v>
      </c>
      <c r="F5" t="s">
        <v>9</v>
      </c>
    </row>
    <row r="6" spans="2:6" ht="12.75">
      <c r="B6">
        <v>2</v>
      </c>
      <c r="C6">
        <v>10000</v>
      </c>
      <c r="D6">
        <v>10000</v>
      </c>
      <c r="E6">
        <v>100</v>
      </c>
      <c r="F6" t="s">
        <v>10</v>
      </c>
    </row>
    <row r="7" spans="2:6" ht="12.75">
      <c r="B7">
        <v>2</v>
      </c>
      <c r="C7">
        <v>10000.096</v>
      </c>
      <c r="D7">
        <v>10000.231</v>
      </c>
      <c r="E7">
        <v>95.667</v>
      </c>
      <c r="F7" t="s">
        <v>10</v>
      </c>
    </row>
    <row r="8" spans="2:6" ht="12.75">
      <c r="B8">
        <v>1000</v>
      </c>
      <c r="C8">
        <v>9458.101</v>
      </c>
      <c r="D8">
        <v>8672.548</v>
      </c>
      <c r="E8">
        <v>69.582</v>
      </c>
      <c r="F8" t="s">
        <v>11</v>
      </c>
    </row>
    <row r="9" spans="2:6" ht="12.75">
      <c r="B9">
        <v>1001</v>
      </c>
      <c r="C9">
        <v>9925.956</v>
      </c>
      <c r="D9">
        <v>9458.069</v>
      </c>
      <c r="E9">
        <v>65.578</v>
      </c>
      <c r="F9" t="s">
        <v>12</v>
      </c>
    </row>
    <row r="10" spans="2:6" ht="12.75">
      <c r="B10">
        <v>1002</v>
      </c>
      <c r="C10">
        <v>9996.904</v>
      </c>
      <c r="D10">
        <v>9528.419</v>
      </c>
      <c r="E10">
        <v>65.522</v>
      </c>
      <c r="F10" t="s">
        <v>12</v>
      </c>
    </row>
    <row r="11" spans="2:6" ht="12.75">
      <c r="B11">
        <v>1003</v>
      </c>
      <c r="C11">
        <v>9998.939</v>
      </c>
      <c r="D11">
        <v>9509.767</v>
      </c>
      <c r="E11">
        <v>76.1</v>
      </c>
      <c r="F11" t="s">
        <v>12</v>
      </c>
    </row>
    <row r="12" spans="2:6" ht="12.75">
      <c r="B12">
        <v>1004</v>
      </c>
      <c r="C12">
        <v>9998.685</v>
      </c>
      <c r="D12">
        <v>9497.007</v>
      </c>
      <c r="E12">
        <v>77.228</v>
      </c>
      <c r="F12" t="s">
        <v>12</v>
      </c>
    </row>
    <row r="13" spans="2:6" ht="12.75">
      <c r="B13">
        <v>1005</v>
      </c>
      <c r="C13">
        <v>9997.236</v>
      </c>
      <c r="D13">
        <v>9476.876</v>
      </c>
      <c r="E13">
        <v>85.134</v>
      </c>
      <c r="F13" t="s">
        <v>12</v>
      </c>
    </row>
    <row r="14" spans="2:6" ht="12.75">
      <c r="B14">
        <v>1006</v>
      </c>
      <c r="C14">
        <v>9997.186</v>
      </c>
      <c r="D14">
        <v>9476.827</v>
      </c>
      <c r="E14">
        <v>86.775</v>
      </c>
      <c r="F14" t="s">
        <v>12</v>
      </c>
    </row>
    <row r="15" spans="2:6" ht="12.75">
      <c r="B15">
        <v>1007</v>
      </c>
      <c r="C15">
        <v>9934.379</v>
      </c>
      <c r="D15">
        <v>9413.845</v>
      </c>
      <c r="E15">
        <v>66.414</v>
      </c>
      <c r="F15" t="s">
        <v>12</v>
      </c>
    </row>
    <row r="16" spans="2:6" ht="12.75">
      <c r="B16">
        <v>1008</v>
      </c>
      <c r="C16">
        <v>9933.641</v>
      </c>
      <c r="D16">
        <v>9299.302</v>
      </c>
      <c r="E16">
        <v>66.773</v>
      </c>
      <c r="F16" t="s">
        <v>12</v>
      </c>
    </row>
    <row r="17" spans="2:6" ht="12.75">
      <c r="B17">
        <v>1009</v>
      </c>
      <c r="C17">
        <v>9954.597</v>
      </c>
      <c r="D17">
        <v>9074.17</v>
      </c>
      <c r="E17">
        <v>66.676</v>
      </c>
      <c r="F17" t="s">
        <v>12</v>
      </c>
    </row>
    <row r="18" spans="2:6" ht="12.75">
      <c r="B18">
        <v>1010</v>
      </c>
      <c r="C18">
        <v>9954.882</v>
      </c>
      <c r="D18">
        <v>8908.156</v>
      </c>
      <c r="E18">
        <v>66.91</v>
      </c>
      <c r="F18" t="s">
        <v>12</v>
      </c>
    </row>
    <row r="19" spans="2:6" ht="12.75">
      <c r="B19">
        <v>1011</v>
      </c>
      <c r="C19">
        <v>9951.591</v>
      </c>
      <c r="D19">
        <v>8768.454</v>
      </c>
      <c r="E19">
        <v>66.287</v>
      </c>
      <c r="F19" t="s">
        <v>12</v>
      </c>
    </row>
    <row r="20" spans="2:6" ht="12.75">
      <c r="B20">
        <v>1012</v>
      </c>
      <c r="C20">
        <v>9968.33</v>
      </c>
      <c r="D20">
        <v>8640.343</v>
      </c>
      <c r="E20">
        <v>67.057</v>
      </c>
      <c r="F20" t="s">
        <v>12</v>
      </c>
    </row>
    <row r="21" spans="2:6" ht="12.75">
      <c r="B21">
        <v>1013</v>
      </c>
      <c r="C21">
        <v>9972.04</v>
      </c>
      <c r="D21">
        <v>8549.834</v>
      </c>
      <c r="E21">
        <v>68.182</v>
      </c>
      <c r="F21" t="s">
        <v>12</v>
      </c>
    </row>
    <row r="22" spans="2:6" ht="12.75">
      <c r="B22">
        <v>1014</v>
      </c>
      <c r="C22">
        <v>9973.981</v>
      </c>
      <c r="D22">
        <v>8349.16</v>
      </c>
      <c r="E22">
        <v>71.372</v>
      </c>
      <c r="F22" t="s">
        <v>12</v>
      </c>
    </row>
    <row r="23" spans="2:6" ht="12.75">
      <c r="B23">
        <v>1015</v>
      </c>
      <c r="C23">
        <v>9974.873</v>
      </c>
      <c r="D23">
        <v>8270.576</v>
      </c>
      <c r="E23">
        <v>72.297</v>
      </c>
      <c r="F23" t="s">
        <v>12</v>
      </c>
    </row>
    <row r="24" spans="2:6" ht="12.75">
      <c r="B24">
        <v>1016</v>
      </c>
      <c r="C24">
        <v>10110.179</v>
      </c>
      <c r="D24">
        <v>8183.396</v>
      </c>
      <c r="E24">
        <v>78.441</v>
      </c>
      <c r="F24" t="s">
        <v>13</v>
      </c>
    </row>
    <row r="25" spans="2:6" ht="12.75">
      <c r="B25">
        <v>1017</v>
      </c>
      <c r="C25">
        <v>10085.755</v>
      </c>
      <c r="D25">
        <v>8331.011</v>
      </c>
      <c r="E25">
        <v>74.317</v>
      </c>
      <c r="F25" t="s">
        <v>13</v>
      </c>
    </row>
    <row r="26" spans="2:6" ht="12.75">
      <c r="B26">
        <v>1018</v>
      </c>
      <c r="C26">
        <v>10047.763</v>
      </c>
      <c r="D26">
        <v>8439.767</v>
      </c>
      <c r="E26">
        <v>72.713</v>
      </c>
      <c r="F26" t="s">
        <v>13</v>
      </c>
    </row>
    <row r="27" spans="2:6" ht="12.75">
      <c r="B27">
        <v>1019</v>
      </c>
      <c r="C27">
        <v>9997.03</v>
      </c>
      <c r="D27">
        <v>8633.199</v>
      </c>
      <c r="E27">
        <v>73.422</v>
      </c>
      <c r="F27" t="s">
        <v>13</v>
      </c>
    </row>
    <row r="28" spans="2:6" ht="12.75">
      <c r="B28">
        <v>1020</v>
      </c>
      <c r="C28">
        <v>9992.458</v>
      </c>
      <c r="D28">
        <v>8838.573</v>
      </c>
      <c r="E28">
        <v>74.623</v>
      </c>
      <c r="F28" t="s">
        <v>13</v>
      </c>
    </row>
    <row r="29" spans="2:6" ht="12.75">
      <c r="B29">
        <v>1021</v>
      </c>
      <c r="C29">
        <v>9994.437</v>
      </c>
      <c r="D29">
        <v>9012.001</v>
      </c>
      <c r="E29">
        <v>81.245</v>
      </c>
      <c r="F29" t="s">
        <v>13</v>
      </c>
    </row>
    <row r="30" spans="2:6" ht="12.75">
      <c r="B30">
        <v>1022</v>
      </c>
      <c r="C30">
        <v>10006.741</v>
      </c>
      <c r="D30">
        <v>9976.708</v>
      </c>
      <c r="E30">
        <v>86.891</v>
      </c>
      <c r="F30" t="s">
        <v>12</v>
      </c>
    </row>
    <row r="31" spans="2:6" ht="12.75">
      <c r="B31">
        <v>1023</v>
      </c>
      <c r="C31">
        <v>10006.804</v>
      </c>
      <c r="D31">
        <v>9976.854</v>
      </c>
      <c r="E31">
        <v>83.721</v>
      </c>
      <c r="F31" t="s">
        <v>12</v>
      </c>
    </row>
    <row r="32" spans="2:6" ht="12.75">
      <c r="B32">
        <v>1024</v>
      </c>
      <c r="C32">
        <v>10005.483</v>
      </c>
      <c r="D32">
        <v>9950.399</v>
      </c>
      <c r="E32">
        <v>74.591</v>
      </c>
      <c r="F32" t="s">
        <v>12</v>
      </c>
    </row>
    <row r="33" spans="2:6" ht="12.75">
      <c r="B33">
        <v>1025</v>
      </c>
      <c r="C33">
        <v>10000.845</v>
      </c>
      <c r="D33">
        <v>9927.359</v>
      </c>
      <c r="E33">
        <v>65.56</v>
      </c>
      <c r="F33" t="s">
        <v>12</v>
      </c>
    </row>
    <row r="34" spans="2:6" ht="12.75">
      <c r="B34">
        <v>1026</v>
      </c>
      <c r="C34">
        <v>9926.294</v>
      </c>
      <c r="D34">
        <v>9969.018</v>
      </c>
      <c r="E34">
        <v>65.488</v>
      </c>
      <c r="F34" t="s">
        <v>12</v>
      </c>
    </row>
    <row r="35" spans="2:6" ht="12.75">
      <c r="B35">
        <v>1027</v>
      </c>
      <c r="C35">
        <v>9927.521</v>
      </c>
      <c r="D35">
        <v>9980.474</v>
      </c>
      <c r="E35">
        <v>66.258</v>
      </c>
      <c r="F35" t="s">
        <v>12</v>
      </c>
    </row>
    <row r="36" spans="2:6" ht="12.75">
      <c r="B36">
        <v>1028</v>
      </c>
      <c r="C36">
        <v>9927.69</v>
      </c>
      <c r="D36">
        <v>9980.519</v>
      </c>
      <c r="E36">
        <v>66.64</v>
      </c>
      <c r="F36" t="s">
        <v>12</v>
      </c>
    </row>
    <row r="37" spans="2:6" ht="12.75">
      <c r="B37">
        <v>1029</v>
      </c>
      <c r="C37">
        <v>9933.448</v>
      </c>
      <c r="D37">
        <v>10065.634</v>
      </c>
      <c r="E37">
        <v>65.932</v>
      </c>
      <c r="F37" t="s">
        <v>12</v>
      </c>
    </row>
    <row r="38" spans="2:6" ht="12.75">
      <c r="B38">
        <v>1030</v>
      </c>
      <c r="C38">
        <v>9930.093</v>
      </c>
      <c r="D38">
        <v>10158.124</v>
      </c>
      <c r="E38">
        <v>65.508</v>
      </c>
      <c r="F38" t="s">
        <v>12</v>
      </c>
    </row>
    <row r="39" spans="2:6" ht="12.75">
      <c r="B39">
        <v>1031</v>
      </c>
      <c r="C39">
        <v>9919.613</v>
      </c>
      <c r="D39">
        <v>10256.801</v>
      </c>
      <c r="E39">
        <v>69.405</v>
      </c>
      <c r="F39" t="s">
        <v>12</v>
      </c>
    </row>
    <row r="40" spans="2:6" ht="12.75">
      <c r="B40">
        <v>1032</v>
      </c>
      <c r="C40">
        <v>9925.211</v>
      </c>
      <c r="D40">
        <v>10349.053</v>
      </c>
      <c r="E40">
        <v>87.583</v>
      </c>
      <c r="F40" t="s">
        <v>12</v>
      </c>
    </row>
    <row r="41" spans="2:6" ht="12.75">
      <c r="B41">
        <v>1033</v>
      </c>
      <c r="C41">
        <v>9798.167</v>
      </c>
      <c r="D41">
        <v>10524.268</v>
      </c>
      <c r="E41">
        <v>84.369</v>
      </c>
      <c r="F41" t="s">
        <v>12</v>
      </c>
    </row>
    <row r="42" spans="2:6" ht="12.75">
      <c r="B42">
        <v>1034</v>
      </c>
      <c r="C42">
        <v>9802.039</v>
      </c>
      <c r="D42">
        <v>10578.787</v>
      </c>
      <c r="E42">
        <v>81.612</v>
      </c>
      <c r="F42" t="s">
        <v>12</v>
      </c>
    </row>
    <row r="43" spans="2:6" ht="12.75">
      <c r="B43">
        <v>1035</v>
      </c>
      <c r="C43">
        <v>9801.831</v>
      </c>
      <c r="D43">
        <v>10597.85</v>
      </c>
      <c r="E43">
        <v>93.123</v>
      </c>
      <c r="F43" t="s">
        <v>12</v>
      </c>
    </row>
    <row r="44" spans="2:6" ht="12.75">
      <c r="B44">
        <v>1036</v>
      </c>
      <c r="C44">
        <v>9322.212</v>
      </c>
      <c r="D44">
        <v>10604.032</v>
      </c>
      <c r="E44">
        <v>81.361</v>
      </c>
      <c r="F44" t="s">
        <v>14</v>
      </c>
    </row>
    <row r="45" spans="2:6" ht="12.75">
      <c r="B45">
        <v>1037</v>
      </c>
      <c r="C45">
        <v>9324.405</v>
      </c>
      <c r="D45">
        <v>10574.204</v>
      </c>
      <c r="E45">
        <v>80.731</v>
      </c>
      <c r="F45" t="s">
        <v>14</v>
      </c>
    </row>
    <row r="46" spans="2:6" ht="12.75">
      <c r="B46">
        <v>1038</v>
      </c>
      <c r="C46">
        <v>9328.593</v>
      </c>
      <c r="D46">
        <v>10540.786</v>
      </c>
      <c r="E46">
        <v>68.926</v>
      </c>
      <c r="F46" t="s">
        <v>14</v>
      </c>
    </row>
    <row r="47" spans="2:6" ht="12.75">
      <c r="B47">
        <v>1039</v>
      </c>
      <c r="C47">
        <v>9329.518</v>
      </c>
      <c r="D47">
        <v>10527.79</v>
      </c>
      <c r="E47">
        <v>65.749</v>
      </c>
      <c r="F47" t="s">
        <v>14</v>
      </c>
    </row>
    <row r="48" spans="2:6" ht="12.75">
      <c r="B48">
        <v>1040</v>
      </c>
      <c r="C48">
        <v>9329.768</v>
      </c>
      <c r="D48">
        <v>10527.856</v>
      </c>
      <c r="E48">
        <v>66.265</v>
      </c>
      <c r="F48" t="s">
        <v>14</v>
      </c>
    </row>
    <row r="49" spans="2:6" ht="12.75">
      <c r="B49">
        <v>1041</v>
      </c>
      <c r="C49">
        <v>9329.444</v>
      </c>
      <c r="D49">
        <v>10524.668</v>
      </c>
      <c r="E49">
        <v>65.286</v>
      </c>
      <c r="F49" t="s">
        <v>14</v>
      </c>
    </row>
    <row r="50" spans="2:6" ht="12.75">
      <c r="B50">
        <v>1042</v>
      </c>
      <c r="C50">
        <v>9466.819</v>
      </c>
      <c r="D50">
        <v>8353.763</v>
      </c>
      <c r="E50">
        <v>73.541</v>
      </c>
      <c r="F50" t="s">
        <v>14</v>
      </c>
    </row>
    <row r="51" spans="2:6" ht="12.75">
      <c r="B51">
        <v>1043</v>
      </c>
      <c r="C51">
        <v>9457.604</v>
      </c>
      <c r="D51">
        <v>8416.425</v>
      </c>
      <c r="E51">
        <v>72.116</v>
      </c>
      <c r="F51" t="s">
        <v>14</v>
      </c>
    </row>
    <row r="52" spans="2:6" ht="12.75">
      <c r="B52">
        <v>1044</v>
      </c>
      <c r="C52">
        <v>9448.985</v>
      </c>
      <c r="D52">
        <v>8548.683</v>
      </c>
      <c r="E52">
        <v>72.886</v>
      </c>
      <c r="F52" t="s">
        <v>14</v>
      </c>
    </row>
    <row r="53" spans="2:6" ht="12.75">
      <c r="B53">
        <v>1045</v>
      </c>
      <c r="C53">
        <v>9435.029</v>
      </c>
      <c r="D53">
        <v>8835.427</v>
      </c>
      <c r="E53">
        <v>65.409</v>
      </c>
      <c r="F53" t="s">
        <v>14</v>
      </c>
    </row>
    <row r="54" spans="2:6" ht="12.75">
      <c r="B54">
        <v>1046</v>
      </c>
      <c r="C54">
        <v>7598.838</v>
      </c>
      <c r="D54">
        <v>8851.641</v>
      </c>
      <c r="E54">
        <v>65.181</v>
      </c>
      <c r="F54" t="s">
        <v>14</v>
      </c>
    </row>
    <row r="55" spans="2:6" ht="12.75">
      <c r="B55">
        <v>1047</v>
      </c>
      <c r="C55">
        <v>10000.281</v>
      </c>
      <c r="D55">
        <v>10000.145</v>
      </c>
      <c r="E55">
        <v>95.555</v>
      </c>
      <c r="F55" t="s">
        <v>10</v>
      </c>
    </row>
    <row r="56" spans="2:6" ht="12.75">
      <c r="B56">
        <v>3</v>
      </c>
      <c r="C56">
        <v>7355.656</v>
      </c>
      <c r="D56">
        <v>9083.795</v>
      </c>
      <c r="E56">
        <v>69.526</v>
      </c>
      <c r="F56" t="s">
        <v>15</v>
      </c>
    </row>
    <row r="57" spans="2:6" ht="12.75">
      <c r="B57">
        <v>3</v>
      </c>
      <c r="C57">
        <v>7355.678</v>
      </c>
      <c r="D57">
        <v>9083.706</v>
      </c>
      <c r="E57">
        <v>69.764</v>
      </c>
      <c r="F57" t="s">
        <v>15</v>
      </c>
    </row>
    <row r="58" spans="2:6" ht="12.75">
      <c r="B58">
        <v>3</v>
      </c>
      <c r="C58">
        <v>7355.667</v>
      </c>
      <c r="D58">
        <v>9083.751</v>
      </c>
      <c r="E58">
        <v>69.645</v>
      </c>
      <c r="F58" t="s">
        <v>15</v>
      </c>
    </row>
    <row r="59" spans="2:6" ht="12.75">
      <c r="B59">
        <v>3</v>
      </c>
      <c r="C59">
        <v>7355.667</v>
      </c>
      <c r="D59">
        <v>9083.751</v>
      </c>
      <c r="E59">
        <v>69.645</v>
      </c>
      <c r="F59" t="s">
        <v>15</v>
      </c>
    </row>
    <row r="60" spans="2:6" ht="12.75">
      <c r="B60">
        <v>1</v>
      </c>
      <c r="C60">
        <v>9442.571</v>
      </c>
      <c r="D60">
        <v>8660.814</v>
      </c>
      <c r="E60">
        <v>71.076</v>
      </c>
      <c r="F60" t="s">
        <v>9</v>
      </c>
    </row>
    <row r="61" spans="2:6" ht="12.75">
      <c r="B61">
        <v>1048</v>
      </c>
      <c r="C61">
        <v>7807.943</v>
      </c>
      <c r="D61">
        <v>7666.617</v>
      </c>
      <c r="E61">
        <v>70.678</v>
      </c>
      <c r="F61" t="s">
        <v>16</v>
      </c>
    </row>
    <row r="62" spans="2:6" ht="12.75">
      <c r="B62">
        <v>1049</v>
      </c>
      <c r="C62">
        <v>7797.852</v>
      </c>
      <c r="D62">
        <v>7673.875</v>
      </c>
      <c r="E62">
        <v>63.829</v>
      </c>
      <c r="F62" t="s">
        <v>16</v>
      </c>
    </row>
    <row r="63" spans="2:6" ht="12.75">
      <c r="B63">
        <v>1050</v>
      </c>
      <c r="C63">
        <v>7695.599</v>
      </c>
      <c r="D63">
        <v>7959.448</v>
      </c>
      <c r="E63">
        <v>63.7</v>
      </c>
      <c r="F63" t="s">
        <v>16</v>
      </c>
    </row>
    <row r="64" spans="2:6" ht="12.75">
      <c r="B64">
        <v>1051</v>
      </c>
      <c r="C64">
        <v>7678.843</v>
      </c>
      <c r="D64">
        <v>8016.137</v>
      </c>
      <c r="E64">
        <v>65.993</v>
      </c>
      <c r="F64" t="s">
        <v>16</v>
      </c>
    </row>
    <row r="65" spans="2:6" ht="12.75">
      <c r="B65">
        <v>1052</v>
      </c>
      <c r="C65">
        <v>7665.383</v>
      </c>
      <c r="D65">
        <v>8052.186</v>
      </c>
      <c r="E65">
        <v>63.476</v>
      </c>
      <c r="F65" t="s">
        <v>16</v>
      </c>
    </row>
    <row r="66" spans="2:6" ht="12.75">
      <c r="B66">
        <v>1053</v>
      </c>
      <c r="C66">
        <v>7658.555</v>
      </c>
      <c r="D66">
        <v>8066.861</v>
      </c>
      <c r="E66">
        <v>60.917</v>
      </c>
      <c r="F66" t="s">
        <v>16</v>
      </c>
    </row>
    <row r="67" spans="2:6" ht="12.75">
      <c r="B67">
        <v>1054</v>
      </c>
      <c r="C67">
        <v>7656.116</v>
      </c>
      <c r="D67">
        <v>8092.534</v>
      </c>
      <c r="E67">
        <v>61.102</v>
      </c>
      <c r="F67" t="s">
        <v>16</v>
      </c>
    </row>
    <row r="68" spans="2:6" ht="12.75">
      <c r="B68">
        <v>1055</v>
      </c>
      <c r="C68">
        <v>7650.687</v>
      </c>
      <c r="D68">
        <v>8104.082</v>
      </c>
      <c r="E68">
        <v>63.548</v>
      </c>
      <c r="F68" t="s">
        <v>16</v>
      </c>
    </row>
    <row r="69" spans="2:6" ht="12.75">
      <c r="B69">
        <v>1056</v>
      </c>
      <c r="C69">
        <v>7631.668</v>
      </c>
      <c r="D69">
        <v>8163.184</v>
      </c>
      <c r="E69">
        <v>64.802</v>
      </c>
      <c r="F69" t="s">
        <v>16</v>
      </c>
    </row>
    <row r="70" spans="2:6" ht="12.75">
      <c r="B70">
        <v>1057</v>
      </c>
      <c r="C70">
        <v>7628.383</v>
      </c>
      <c r="D70">
        <v>8171.536</v>
      </c>
      <c r="E70">
        <v>64.078</v>
      </c>
      <c r="F70" t="s">
        <v>16</v>
      </c>
    </row>
    <row r="71" spans="2:6" ht="12.75">
      <c r="B71">
        <v>1058</v>
      </c>
      <c r="C71">
        <v>7619.876</v>
      </c>
      <c r="D71">
        <v>8189.545</v>
      </c>
      <c r="E71">
        <v>61.632</v>
      </c>
      <c r="F71" t="s">
        <v>16</v>
      </c>
    </row>
    <row r="72" spans="2:6" ht="12.75">
      <c r="B72">
        <v>1059</v>
      </c>
      <c r="C72">
        <v>7615.205</v>
      </c>
      <c r="D72">
        <v>8225.632</v>
      </c>
      <c r="E72">
        <v>62.615</v>
      </c>
      <c r="F72" t="s">
        <v>16</v>
      </c>
    </row>
    <row r="73" spans="2:6" ht="12.75">
      <c r="B73">
        <v>1060</v>
      </c>
      <c r="C73">
        <v>7603.035</v>
      </c>
      <c r="D73">
        <v>8269.361</v>
      </c>
      <c r="E73">
        <v>62.964</v>
      </c>
      <c r="F73" t="s">
        <v>16</v>
      </c>
    </row>
    <row r="74" spans="2:6" ht="12.75">
      <c r="B74">
        <v>1061</v>
      </c>
      <c r="C74">
        <v>7598.33</v>
      </c>
      <c r="D74">
        <v>8286.257</v>
      </c>
      <c r="E74">
        <v>63.963</v>
      </c>
      <c r="F74" t="s">
        <v>16</v>
      </c>
    </row>
    <row r="75" spans="2:6" ht="12.75">
      <c r="B75">
        <v>1062</v>
      </c>
      <c r="C75">
        <v>7585.378</v>
      </c>
      <c r="D75">
        <v>8325.629</v>
      </c>
      <c r="E75">
        <v>64.591</v>
      </c>
      <c r="F75" t="s">
        <v>16</v>
      </c>
    </row>
    <row r="76" spans="2:6" ht="12.75">
      <c r="B76">
        <v>1063</v>
      </c>
      <c r="C76">
        <v>7560.382</v>
      </c>
      <c r="D76">
        <v>8412.21</v>
      </c>
      <c r="E76">
        <v>63.691</v>
      </c>
      <c r="F76" t="s">
        <v>16</v>
      </c>
    </row>
    <row r="77" spans="2:6" ht="12.75">
      <c r="B77">
        <v>1064</v>
      </c>
      <c r="C77">
        <v>7537.121</v>
      </c>
      <c r="D77">
        <v>8487.25</v>
      </c>
      <c r="E77">
        <v>63.75</v>
      </c>
      <c r="F77" t="s">
        <v>16</v>
      </c>
    </row>
    <row r="78" spans="2:6" ht="12.75">
      <c r="B78">
        <v>1065</v>
      </c>
      <c r="C78">
        <v>7508.796</v>
      </c>
      <c r="D78">
        <v>8572.539</v>
      </c>
      <c r="E78">
        <v>64.676</v>
      </c>
      <c r="F78" t="s">
        <v>16</v>
      </c>
    </row>
    <row r="79" spans="2:6" ht="12.75">
      <c r="B79">
        <v>1066</v>
      </c>
      <c r="C79">
        <v>7479.809</v>
      </c>
      <c r="D79">
        <v>8666.064</v>
      </c>
      <c r="E79">
        <v>65.176</v>
      </c>
      <c r="F79" t="s">
        <v>16</v>
      </c>
    </row>
    <row r="80" spans="2:6" ht="12.75">
      <c r="B80">
        <v>1067</v>
      </c>
      <c r="C80">
        <v>7440.299</v>
      </c>
      <c r="D80">
        <v>8794.195</v>
      </c>
      <c r="E80">
        <v>66.519</v>
      </c>
      <c r="F80" t="s">
        <v>16</v>
      </c>
    </row>
    <row r="81" spans="2:6" ht="12.75">
      <c r="B81">
        <v>1068</v>
      </c>
      <c r="C81">
        <v>7405.161</v>
      </c>
      <c r="D81">
        <v>8918.043</v>
      </c>
      <c r="E81">
        <v>67.125</v>
      </c>
      <c r="F81" t="s">
        <v>16</v>
      </c>
    </row>
    <row r="82" spans="2:6" ht="12.75">
      <c r="B82">
        <v>1069</v>
      </c>
      <c r="C82">
        <v>7310.562</v>
      </c>
      <c r="D82">
        <v>9257.594</v>
      </c>
      <c r="E82">
        <v>69.247</v>
      </c>
      <c r="F82" t="s">
        <v>16</v>
      </c>
    </row>
    <row r="83" spans="2:6" ht="12.75">
      <c r="B83">
        <v>1070</v>
      </c>
      <c r="C83">
        <v>7258.577</v>
      </c>
      <c r="D83">
        <v>9413.509</v>
      </c>
      <c r="E83">
        <v>66.893</v>
      </c>
      <c r="F83" t="s">
        <v>16</v>
      </c>
    </row>
    <row r="84" spans="2:6" ht="12.75">
      <c r="B84">
        <v>1071</v>
      </c>
      <c r="C84">
        <v>7210.744</v>
      </c>
      <c r="D84">
        <v>9613.739</v>
      </c>
      <c r="E84">
        <v>66.524</v>
      </c>
      <c r="F84" t="s">
        <v>16</v>
      </c>
    </row>
    <row r="85" spans="2:6" ht="12.75">
      <c r="B85">
        <v>1072</v>
      </c>
      <c r="C85">
        <v>7181.869</v>
      </c>
      <c r="D85">
        <v>9749.971</v>
      </c>
      <c r="E85">
        <v>64.566</v>
      </c>
      <c r="F85" t="s">
        <v>16</v>
      </c>
    </row>
    <row r="86" spans="2:6" ht="12.75">
      <c r="B86">
        <v>1073</v>
      </c>
      <c r="C86">
        <v>7176.522</v>
      </c>
      <c r="D86">
        <v>9771.917</v>
      </c>
      <c r="E86">
        <v>65.462</v>
      </c>
      <c r="F86" t="s">
        <v>16</v>
      </c>
    </row>
    <row r="87" spans="2:6" ht="12.75">
      <c r="B87">
        <v>1074</v>
      </c>
      <c r="C87">
        <v>7168.458</v>
      </c>
      <c r="D87">
        <v>9812.612</v>
      </c>
      <c r="E87">
        <v>64.848</v>
      </c>
      <c r="F87" t="s">
        <v>16</v>
      </c>
    </row>
    <row r="88" spans="2:6" ht="12.75">
      <c r="B88">
        <v>1075</v>
      </c>
      <c r="C88">
        <v>7165.624</v>
      </c>
      <c r="D88">
        <v>9826.633</v>
      </c>
      <c r="E88">
        <v>64.058</v>
      </c>
      <c r="F88" t="s">
        <v>16</v>
      </c>
    </row>
    <row r="89" spans="2:6" ht="12.75">
      <c r="B89">
        <v>1076</v>
      </c>
      <c r="C89">
        <v>7148.428</v>
      </c>
      <c r="D89">
        <v>9907.392</v>
      </c>
      <c r="E89">
        <v>62.059</v>
      </c>
      <c r="F89" t="s">
        <v>16</v>
      </c>
    </row>
    <row r="90" spans="2:6" ht="12.75">
      <c r="B90">
        <v>1077</v>
      </c>
      <c r="C90">
        <v>6972.436</v>
      </c>
      <c r="D90">
        <v>10579.723</v>
      </c>
      <c r="E90">
        <v>86.505</v>
      </c>
      <c r="F90" t="s">
        <v>16</v>
      </c>
    </row>
    <row r="91" spans="2:6" ht="12.75">
      <c r="B91">
        <v>1078</v>
      </c>
      <c r="C91">
        <v>6981.801</v>
      </c>
      <c r="D91">
        <v>10549.493</v>
      </c>
      <c r="E91">
        <v>64.01</v>
      </c>
      <c r="F91" t="s">
        <v>16</v>
      </c>
    </row>
    <row r="92" spans="2:6" ht="12.75">
      <c r="B92">
        <v>1079</v>
      </c>
      <c r="C92">
        <v>5880.386</v>
      </c>
      <c r="D92">
        <v>9831.237</v>
      </c>
      <c r="E92">
        <v>63.437</v>
      </c>
      <c r="F92" t="s">
        <v>17</v>
      </c>
    </row>
    <row r="93" spans="2:6" ht="12.75">
      <c r="B93">
        <v>1080</v>
      </c>
      <c r="C93">
        <v>6308.711</v>
      </c>
      <c r="D93">
        <v>9833.109</v>
      </c>
      <c r="E93">
        <v>63.653</v>
      </c>
      <c r="F93" t="s">
        <v>17</v>
      </c>
    </row>
    <row r="94" spans="2:6" ht="12.75">
      <c r="B94">
        <v>1081</v>
      </c>
      <c r="C94">
        <v>6637.54</v>
      </c>
      <c r="D94">
        <v>9843.455</v>
      </c>
      <c r="E94">
        <v>63.832</v>
      </c>
      <c r="F94" t="s">
        <v>17</v>
      </c>
    </row>
    <row r="95" spans="2:6" ht="12.75">
      <c r="B95">
        <v>1082</v>
      </c>
      <c r="C95">
        <v>7663.424</v>
      </c>
      <c r="D95">
        <v>9651.865</v>
      </c>
      <c r="E95">
        <v>64.812</v>
      </c>
      <c r="F95" t="s">
        <v>17</v>
      </c>
    </row>
    <row r="96" spans="2:6" ht="12.75">
      <c r="B96">
        <v>1083</v>
      </c>
      <c r="C96">
        <v>8611.255</v>
      </c>
      <c r="D96">
        <v>9202.859</v>
      </c>
      <c r="E96">
        <v>65.147</v>
      </c>
      <c r="F96" t="s">
        <v>17</v>
      </c>
    </row>
    <row r="97" spans="2:6" ht="12.75">
      <c r="B97">
        <v>1084</v>
      </c>
      <c r="C97">
        <v>8329.16</v>
      </c>
      <c r="D97">
        <v>8697.496</v>
      </c>
      <c r="E97">
        <v>64.478</v>
      </c>
      <c r="F97" t="s">
        <v>17</v>
      </c>
    </row>
    <row r="98" spans="2:6" ht="12.75">
      <c r="B98">
        <v>1085</v>
      </c>
      <c r="C98">
        <v>8021.907</v>
      </c>
      <c r="D98">
        <v>8387.986</v>
      </c>
      <c r="E98">
        <v>64.251</v>
      </c>
      <c r="F98" t="s">
        <v>17</v>
      </c>
    </row>
    <row r="99" spans="2:6" ht="12.75">
      <c r="B99">
        <v>1086</v>
      </c>
      <c r="C99">
        <v>7070.832</v>
      </c>
      <c r="D99">
        <v>8251.797</v>
      </c>
      <c r="E99">
        <v>63.353</v>
      </c>
      <c r="F99" t="s">
        <v>17</v>
      </c>
    </row>
    <row r="100" spans="2:6" ht="12.75">
      <c r="B100">
        <v>1087</v>
      </c>
      <c r="C100">
        <v>6232.168</v>
      </c>
      <c r="D100">
        <v>7949.289</v>
      </c>
      <c r="E100">
        <v>62.727</v>
      </c>
      <c r="F100" t="s">
        <v>17</v>
      </c>
    </row>
    <row r="101" spans="2:6" ht="12.75">
      <c r="B101">
        <v>1088</v>
      </c>
      <c r="C101">
        <v>9442.471</v>
      </c>
      <c r="D101">
        <v>8660.371</v>
      </c>
      <c r="E101">
        <v>71.882</v>
      </c>
      <c r="F101" t="s">
        <v>10</v>
      </c>
    </row>
    <row r="102" spans="2:6" ht="12.75">
      <c r="B102">
        <v>1089</v>
      </c>
      <c r="C102">
        <v>9442.461</v>
      </c>
      <c r="D102">
        <v>8660.373</v>
      </c>
      <c r="E102">
        <v>71.014</v>
      </c>
      <c r="F102" t="s">
        <v>10</v>
      </c>
    </row>
    <row r="103" spans="2:6" ht="12.75">
      <c r="B103">
        <v>1</v>
      </c>
      <c r="C103">
        <v>9442.467</v>
      </c>
      <c r="D103">
        <v>8660.351</v>
      </c>
      <c r="E103">
        <v>71.076</v>
      </c>
      <c r="F103" t="s">
        <v>9</v>
      </c>
    </row>
    <row r="104" spans="2:6" ht="12.75">
      <c r="B104">
        <v>4</v>
      </c>
      <c r="C104">
        <v>10111.75</v>
      </c>
      <c r="D104">
        <v>9921.61</v>
      </c>
      <c r="E104">
        <v>86.83</v>
      </c>
      <c r="F104" t="s">
        <v>18</v>
      </c>
    </row>
    <row r="105" spans="2:6" ht="12.75">
      <c r="B105">
        <v>2</v>
      </c>
      <c r="C105">
        <v>10000.096</v>
      </c>
      <c r="D105">
        <v>9999.933</v>
      </c>
      <c r="E105">
        <v>95.728</v>
      </c>
      <c r="F105" t="s">
        <v>10</v>
      </c>
    </row>
    <row r="106" spans="2:6" ht="12.75">
      <c r="B106">
        <v>1090</v>
      </c>
      <c r="C106">
        <v>10086.706</v>
      </c>
      <c r="D106">
        <v>9926.002</v>
      </c>
      <c r="E106">
        <v>65.452</v>
      </c>
      <c r="F106" t="s">
        <v>19</v>
      </c>
    </row>
    <row r="107" spans="2:6" ht="12.75">
      <c r="B107">
        <v>1091</v>
      </c>
      <c r="C107">
        <v>10086.432</v>
      </c>
      <c r="D107">
        <v>9939.607</v>
      </c>
      <c r="E107">
        <v>74.173</v>
      </c>
      <c r="F107" t="s">
        <v>20</v>
      </c>
    </row>
    <row r="108" spans="2:6" ht="12.75">
      <c r="B108">
        <v>1092</v>
      </c>
      <c r="C108">
        <v>10086.838</v>
      </c>
      <c r="D108">
        <v>9944.727</v>
      </c>
      <c r="E108">
        <v>75.078</v>
      </c>
      <c r="F108" t="s">
        <v>20</v>
      </c>
    </row>
    <row r="109" spans="2:6" ht="12.75">
      <c r="B109">
        <v>1093</v>
      </c>
      <c r="C109">
        <v>10086.657</v>
      </c>
      <c r="D109">
        <v>9945.013</v>
      </c>
      <c r="E109">
        <v>74.742</v>
      </c>
      <c r="F109" t="s">
        <v>20</v>
      </c>
    </row>
    <row r="110" spans="2:6" ht="12.75">
      <c r="B110">
        <v>1094</v>
      </c>
      <c r="C110">
        <v>10092.941</v>
      </c>
      <c r="D110">
        <v>9985.214</v>
      </c>
      <c r="E110">
        <v>74.963</v>
      </c>
      <c r="F110" t="s">
        <v>20</v>
      </c>
    </row>
    <row r="111" spans="2:6" ht="12.75">
      <c r="B111">
        <v>1095</v>
      </c>
      <c r="C111">
        <v>10093.707</v>
      </c>
      <c r="D111">
        <v>10024.916</v>
      </c>
      <c r="E111">
        <v>67.794</v>
      </c>
      <c r="F111" t="s">
        <v>20</v>
      </c>
    </row>
    <row r="112" spans="2:6" ht="12.75">
      <c r="B112">
        <v>1096</v>
      </c>
      <c r="C112">
        <v>10067.778</v>
      </c>
      <c r="D112">
        <v>10312.422</v>
      </c>
      <c r="E112">
        <v>66.403</v>
      </c>
      <c r="F112" t="s">
        <v>20</v>
      </c>
    </row>
    <row r="113" spans="2:6" ht="12.75">
      <c r="B113">
        <v>1097</v>
      </c>
      <c r="C113">
        <v>10077.975</v>
      </c>
      <c r="D113">
        <v>10393.424</v>
      </c>
      <c r="E113">
        <v>67.84</v>
      </c>
      <c r="F113" t="s">
        <v>20</v>
      </c>
    </row>
    <row r="114" spans="2:6" ht="12.75">
      <c r="B114">
        <v>1098</v>
      </c>
      <c r="C114">
        <v>10085.516</v>
      </c>
      <c r="D114">
        <v>10417.513</v>
      </c>
      <c r="E114">
        <v>77.654</v>
      </c>
      <c r="F114" t="s">
        <v>20</v>
      </c>
    </row>
    <row r="115" spans="2:6" ht="12.75">
      <c r="B115">
        <v>1099</v>
      </c>
      <c r="C115">
        <v>10113.717</v>
      </c>
      <c r="D115">
        <v>10453.736</v>
      </c>
      <c r="E115">
        <v>86.548</v>
      </c>
      <c r="F115" t="s">
        <v>20</v>
      </c>
    </row>
    <row r="116" spans="2:6" ht="12.75">
      <c r="B116">
        <v>1100</v>
      </c>
      <c r="C116">
        <v>10074.697</v>
      </c>
      <c r="D116">
        <v>9523.079</v>
      </c>
      <c r="E116">
        <v>65.561</v>
      </c>
      <c r="F116" t="s">
        <v>20</v>
      </c>
    </row>
    <row r="117" spans="2:6" ht="12.75">
      <c r="B117">
        <v>1101</v>
      </c>
      <c r="C117">
        <v>10081.188</v>
      </c>
      <c r="D117">
        <v>9504.207</v>
      </c>
      <c r="E117">
        <v>75.955</v>
      </c>
      <c r="F117" t="s">
        <v>20</v>
      </c>
    </row>
    <row r="118" spans="2:6" ht="12.75">
      <c r="B118">
        <v>1102</v>
      </c>
      <c r="C118">
        <v>10079.809</v>
      </c>
      <c r="D118">
        <v>9477.992</v>
      </c>
      <c r="E118">
        <v>76.718</v>
      </c>
      <c r="F118" t="s">
        <v>20</v>
      </c>
    </row>
    <row r="119" spans="2:6" ht="12.75">
      <c r="B119">
        <v>1103</v>
      </c>
      <c r="C119">
        <v>10092.15</v>
      </c>
      <c r="D119">
        <v>8422.459</v>
      </c>
      <c r="E119">
        <v>80.977</v>
      </c>
      <c r="F119" t="s">
        <v>21</v>
      </c>
    </row>
    <row r="120" spans="2:6" ht="12.75">
      <c r="B120">
        <v>1104</v>
      </c>
      <c r="C120">
        <v>10111.666</v>
      </c>
      <c r="D120">
        <v>8421.961</v>
      </c>
      <c r="E120">
        <v>80.997</v>
      </c>
      <c r="F120" t="s">
        <v>21</v>
      </c>
    </row>
    <row r="121" spans="2:6" ht="12.75">
      <c r="B121">
        <v>1105</v>
      </c>
      <c r="C121">
        <v>10111.418</v>
      </c>
      <c r="D121">
        <v>8450.38</v>
      </c>
      <c r="E121">
        <v>81.428</v>
      </c>
      <c r="F121" t="s">
        <v>21</v>
      </c>
    </row>
    <row r="122" spans="2:6" ht="12.75">
      <c r="B122">
        <v>1106</v>
      </c>
      <c r="C122">
        <v>10111.433</v>
      </c>
      <c r="D122">
        <v>8487.617</v>
      </c>
      <c r="E122">
        <v>82.168</v>
      </c>
      <c r="F122" t="s">
        <v>21</v>
      </c>
    </row>
    <row r="123" spans="2:6" ht="12.75">
      <c r="B123">
        <v>1107</v>
      </c>
      <c r="C123">
        <v>10111.855</v>
      </c>
      <c r="D123">
        <v>8524.646</v>
      </c>
      <c r="E123">
        <v>82.781</v>
      </c>
      <c r="F123" t="s">
        <v>21</v>
      </c>
    </row>
    <row r="124" spans="2:6" ht="12.75">
      <c r="B124">
        <v>1108</v>
      </c>
      <c r="C124">
        <v>10112.063</v>
      </c>
      <c r="D124">
        <v>8561.325</v>
      </c>
      <c r="E124">
        <v>83.024</v>
      </c>
      <c r="F124" t="s">
        <v>21</v>
      </c>
    </row>
    <row r="125" spans="2:6" ht="12.75">
      <c r="B125">
        <v>1109</v>
      </c>
      <c r="C125">
        <v>10112.869</v>
      </c>
      <c r="D125">
        <v>8598.565</v>
      </c>
      <c r="E125">
        <v>83.319</v>
      </c>
      <c r="F125" t="s">
        <v>21</v>
      </c>
    </row>
    <row r="126" spans="2:6" ht="12.75">
      <c r="B126">
        <v>1110</v>
      </c>
      <c r="C126">
        <v>10113.834</v>
      </c>
      <c r="D126">
        <v>8628.585</v>
      </c>
      <c r="E126">
        <v>83.692</v>
      </c>
      <c r="F126" t="s">
        <v>21</v>
      </c>
    </row>
    <row r="127" spans="2:6" ht="12.75">
      <c r="B127">
        <v>1111</v>
      </c>
      <c r="C127">
        <v>10113.277</v>
      </c>
      <c r="D127">
        <v>8658.914</v>
      </c>
      <c r="E127">
        <v>84.095</v>
      </c>
      <c r="F127" t="s">
        <v>21</v>
      </c>
    </row>
    <row r="128" spans="2:6" ht="12.75">
      <c r="B128">
        <v>1112</v>
      </c>
      <c r="C128">
        <v>10113.959</v>
      </c>
      <c r="D128">
        <v>8695.154</v>
      </c>
      <c r="E128">
        <v>84.582</v>
      </c>
      <c r="F128" t="s">
        <v>21</v>
      </c>
    </row>
    <row r="129" spans="2:6" ht="12.75">
      <c r="B129">
        <v>1113</v>
      </c>
      <c r="C129">
        <v>10114.708</v>
      </c>
      <c r="D129">
        <v>8769.444</v>
      </c>
      <c r="E129">
        <v>85.575</v>
      </c>
      <c r="F129" t="s">
        <v>21</v>
      </c>
    </row>
    <row r="130" spans="2:6" ht="12.75">
      <c r="B130">
        <v>1114</v>
      </c>
      <c r="C130">
        <v>10114.899</v>
      </c>
      <c r="D130">
        <v>8806.625</v>
      </c>
      <c r="E130">
        <v>86.1</v>
      </c>
      <c r="F130" t="s">
        <v>21</v>
      </c>
    </row>
    <row r="131" spans="2:6" ht="12.75">
      <c r="B131">
        <v>1115</v>
      </c>
      <c r="C131">
        <v>10116.022</v>
      </c>
      <c r="D131">
        <v>8835.818</v>
      </c>
      <c r="E131">
        <v>86.428</v>
      </c>
      <c r="F131" t="s">
        <v>21</v>
      </c>
    </row>
    <row r="132" spans="2:6" ht="12.75">
      <c r="B132">
        <v>1116</v>
      </c>
      <c r="C132">
        <v>10114.853</v>
      </c>
      <c r="D132">
        <v>8917.505</v>
      </c>
      <c r="E132">
        <v>87.038</v>
      </c>
      <c r="F132" t="s">
        <v>21</v>
      </c>
    </row>
    <row r="133" spans="2:6" ht="12.75">
      <c r="B133">
        <v>1117</v>
      </c>
      <c r="C133">
        <v>10117.432</v>
      </c>
      <c r="D133">
        <v>9168.681</v>
      </c>
      <c r="E133">
        <v>86.788</v>
      </c>
      <c r="F133" t="s">
        <v>21</v>
      </c>
    </row>
    <row r="134" spans="2:6" ht="12.75">
      <c r="B134">
        <v>1118</v>
      </c>
      <c r="C134">
        <v>10120.203</v>
      </c>
      <c r="D134">
        <v>9419.231</v>
      </c>
      <c r="E134">
        <v>86.768</v>
      </c>
      <c r="F134" t="s">
        <v>21</v>
      </c>
    </row>
    <row r="135" spans="2:6" ht="12.75">
      <c r="B135">
        <v>1119</v>
      </c>
      <c r="C135">
        <v>10122.568</v>
      </c>
      <c r="D135">
        <v>9670.473</v>
      </c>
      <c r="E135">
        <v>86.931</v>
      </c>
      <c r="F135" t="s">
        <v>21</v>
      </c>
    </row>
    <row r="136" spans="2:6" ht="12.75">
      <c r="B136">
        <v>1120</v>
      </c>
      <c r="C136">
        <v>10125.362</v>
      </c>
      <c r="D136">
        <v>9922.078</v>
      </c>
      <c r="E136">
        <v>86.836</v>
      </c>
      <c r="F136" t="s">
        <v>21</v>
      </c>
    </row>
    <row r="137" spans="2:6" ht="12.75">
      <c r="B137">
        <v>1121</v>
      </c>
      <c r="C137">
        <v>10127.508</v>
      </c>
      <c r="D137">
        <v>10173.036</v>
      </c>
      <c r="E137">
        <v>87.152</v>
      </c>
      <c r="F137" t="s">
        <v>21</v>
      </c>
    </row>
    <row r="138" spans="2:6" ht="12.75">
      <c r="B138">
        <v>1122</v>
      </c>
      <c r="C138">
        <v>10130.051</v>
      </c>
      <c r="D138">
        <v>10424.587</v>
      </c>
      <c r="E138">
        <v>87.458</v>
      </c>
      <c r="F138" t="s">
        <v>21</v>
      </c>
    </row>
    <row r="139" spans="2:6" ht="12.75">
      <c r="B139">
        <v>1123</v>
      </c>
      <c r="C139">
        <v>10112.921</v>
      </c>
      <c r="D139">
        <v>10424.379</v>
      </c>
      <c r="E139">
        <v>86.987</v>
      </c>
      <c r="F139" t="s">
        <v>21</v>
      </c>
    </row>
    <row r="140" spans="2:6" ht="12.75">
      <c r="B140">
        <v>1124</v>
      </c>
      <c r="C140">
        <v>10000.023</v>
      </c>
      <c r="D140">
        <v>10000.003</v>
      </c>
      <c r="E140">
        <v>95.73</v>
      </c>
      <c r="F140" t="s">
        <v>21</v>
      </c>
    </row>
    <row r="141" spans="2:6" ht="12.75">
      <c r="B141">
        <v>1125</v>
      </c>
      <c r="C141">
        <v>9999.968</v>
      </c>
      <c r="D141">
        <v>9999.94</v>
      </c>
      <c r="E141">
        <v>95.749</v>
      </c>
      <c r="F141" t="s">
        <v>21</v>
      </c>
    </row>
    <row r="142" spans="2:6" ht="12.75">
      <c r="B142">
        <v>4</v>
      </c>
      <c r="C142">
        <v>10111.75</v>
      </c>
      <c r="D142">
        <v>9921.61</v>
      </c>
      <c r="E142">
        <v>86.83</v>
      </c>
      <c r="F142" t="s">
        <v>22</v>
      </c>
    </row>
    <row r="143" spans="2:6" ht="12.75">
      <c r="B143">
        <v>2</v>
      </c>
      <c r="C143">
        <v>9999.948</v>
      </c>
      <c r="D143">
        <v>10000.036</v>
      </c>
      <c r="E143">
        <v>95.726</v>
      </c>
      <c r="F143" t="s">
        <v>10</v>
      </c>
    </row>
    <row r="144" spans="2:6" ht="12.75">
      <c r="B144">
        <v>1126</v>
      </c>
      <c r="C144">
        <v>11321.877</v>
      </c>
      <c r="D144">
        <v>10234.905</v>
      </c>
      <c r="E144">
        <v>66.894</v>
      </c>
      <c r="F144" t="s">
        <v>23</v>
      </c>
    </row>
    <row r="145" spans="2:6" ht="12.75">
      <c r="B145">
        <v>1127</v>
      </c>
      <c r="C145">
        <v>11333.138</v>
      </c>
      <c r="D145">
        <v>10262.49</v>
      </c>
      <c r="E145">
        <v>82.823</v>
      </c>
      <c r="F145" t="s">
        <v>23</v>
      </c>
    </row>
    <row r="146" spans="2:6" ht="12.75">
      <c r="B146">
        <v>1128</v>
      </c>
      <c r="C146">
        <v>11066.583</v>
      </c>
      <c r="D146">
        <v>8935.117</v>
      </c>
      <c r="E146">
        <v>66.834</v>
      </c>
      <c r="F146" t="s">
        <v>23</v>
      </c>
    </row>
    <row r="147" spans="2:6" ht="12.75">
      <c r="B147">
        <v>1129</v>
      </c>
      <c r="C147">
        <v>11057.504</v>
      </c>
      <c r="D147">
        <v>8830.074</v>
      </c>
      <c r="E147">
        <v>70.974</v>
      </c>
      <c r="F147" t="s">
        <v>23</v>
      </c>
    </row>
    <row r="148" spans="2:6" ht="12.75">
      <c r="B148">
        <v>1130</v>
      </c>
      <c r="C148">
        <v>11024.079</v>
      </c>
      <c r="D148">
        <v>8722.169</v>
      </c>
      <c r="E148">
        <v>72.589</v>
      </c>
      <c r="F148" t="s">
        <v>23</v>
      </c>
    </row>
    <row r="149" spans="2:6" ht="12.75">
      <c r="B149">
        <v>1131</v>
      </c>
      <c r="C149">
        <v>10942.859</v>
      </c>
      <c r="D149">
        <v>8652.624</v>
      </c>
      <c r="E149">
        <v>75.174</v>
      </c>
      <c r="F149" t="s">
        <v>23</v>
      </c>
    </row>
    <row r="150" spans="2:6" ht="12.75">
      <c r="B150">
        <v>1132</v>
      </c>
      <c r="C150">
        <v>10920.569</v>
      </c>
      <c r="D150">
        <v>8593.317</v>
      </c>
      <c r="E150">
        <v>76.771</v>
      </c>
      <c r="F150" t="s">
        <v>23</v>
      </c>
    </row>
    <row r="151" spans="2:6" ht="12.75">
      <c r="B151">
        <v>1133</v>
      </c>
      <c r="C151">
        <v>10924.589</v>
      </c>
      <c r="D151">
        <v>8573.523</v>
      </c>
      <c r="E151">
        <v>72.949</v>
      </c>
      <c r="F151" t="s">
        <v>23</v>
      </c>
    </row>
    <row r="152" spans="2:6" ht="12.75">
      <c r="B152">
        <v>1134</v>
      </c>
      <c r="C152">
        <v>10969.946</v>
      </c>
      <c r="D152">
        <v>8487.376</v>
      </c>
      <c r="E152">
        <v>73.069</v>
      </c>
      <c r="F152" t="s">
        <v>23</v>
      </c>
    </row>
    <row r="153" spans="2:6" ht="12.75">
      <c r="B153">
        <v>1135</v>
      </c>
      <c r="C153">
        <v>10946.314</v>
      </c>
      <c r="D153">
        <v>8381.286</v>
      </c>
      <c r="E153">
        <v>73.853</v>
      </c>
      <c r="F153" t="s">
        <v>23</v>
      </c>
    </row>
    <row r="154" spans="2:6" ht="12.75">
      <c r="B154">
        <v>1136</v>
      </c>
      <c r="C154">
        <v>10921.449</v>
      </c>
      <c r="D154">
        <v>8296.45</v>
      </c>
      <c r="E154">
        <v>72.833</v>
      </c>
      <c r="F154" t="s">
        <v>23</v>
      </c>
    </row>
    <row r="155" spans="2:6" ht="12.75">
      <c r="B155">
        <v>1137</v>
      </c>
      <c r="C155">
        <v>10912.67</v>
      </c>
      <c r="D155">
        <v>8249.451</v>
      </c>
      <c r="E155">
        <v>68.677</v>
      </c>
      <c r="F155" t="s">
        <v>23</v>
      </c>
    </row>
    <row r="156" spans="2:6" ht="12.75">
      <c r="B156">
        <v>1138</v>
      </c>
      <c r="C156">
        <v>10920.125</v>
      </c>
      <c r="D156">
        <v>8172.56</v>
      </c>
      <c r="E156">
        <v>70.552</v>
      </c>
      <c r="F156" t="s">
        <v>23</v>
      </c>
    </row>
    <row r="157" spans="2:6" ht="12.75">
      <c r="B157">
        <v>1139</v>
      </c>
      <c r="C157">
        <v>10957.807</v>
      </c>
      <c r="D157">
        <v>8953.184</v>
      </c>
      <c r="E157">
        <v>66.789</v>
      </c>
      <c r="F157" t="s">
        <v>24</v>
      </c>
    </row>
    <row r="158" spans="2:6" ht="12.75">
      <c r="B158">
        <v>1140</v>
      </c>
      <c r="C158">
        <v>10837.268</v>
      </c>
      <c r="D158">
        <v>8977.684</v>
      </c>
      <c r="E158">
        <v>66.741</v>
      </c>
      <c r="F158" t="s">
        <v>24</v>
      </c>
    </row>
    <row r="159" spans="2:6" ht="12.75">
      <c r="B159">
        <v>1141</v>
      </c>
      <c r="C159">
        <v>10701.043</v>
      </c>
      <c r="D159">
        <v>8995.074</v>
      </c>
      <c r="E159">
        <v>66.724</v>
      </c>
      <c r="F159" t="s">
        <v>24</v>
      </c>
    </row>
    <row r="160" spans="2:6" ht="12.75">
      <c r="B160">
        <v>1142</v>
      </c>
      <c r="C160">
        <v>10588.999</v>
      </c>
      <c r="D160">
        <v>8993.642</v>
      </c>
      <c r="E160">
        <v>66.67</v>
      </c>
      <c r="F160" t="s">
        <v>24</v>
      </c>
    </row>
    <row r="161" spans="2:6" ht="12.75">
      <c r="B161">
        <v>1143</v>
      </c>
      <c r="C161">
        <v>10456.844</v>
      </c>
      <c r="D161">
        <v>8981.74</v>
      </c>
      <c r="E161">
        <v>66.691</v>
      </c>
      <c r="F161" t="s">
        <v>24</v>
      </c>
    </row>
    <row r="162" spans="2:6" ht="12.75">
      <c r="B162">
        <v>1144</v>
      </c>
      <c r="C162">
        <v>10255.146</v>
      </c>
      <c r="D162">
        <v>9394.346</v>
      </c>
      <c r="E162">
        <v>66.63</v>
      </c>
      <c r="F162" t="s">
        <v>24</v>
      </c>
    </row>
    <row r="163" spans="2:6" ht="12.75">
      <c r="B163">
        <v>1145</v>
      </c>
      <c r="C163">
        <v>10224.354</v>
      </c>
      <c r="D163">
        <v>9473.061</v>
      </c>
      <c r="E163">
        <v>65.904</v>
      </c>
      <c r="F163" t="s">
        <v>24</v>
      </c>
    </row>
    <row r="164" spans="2:6" ht="12.75">
      <c r="B164">
        <v>1146</v>
      </c>
      <c r="C164">
        <v>10177.001</v>
      </c>
      <c r="D164">
        <v>9504.046</v>
      </c>
      <c r="E164">
        <v>65.87</v>
      </c>
      <c r="F164" t="s">
        <v>24</v>
      </c>
    </row>
    <row r="165" spans="2:6" ht="12.75">
      <c r="B165">
        <v>1147</v>
      </c>
      <c r="C165">
        <v>10057.67</v>
      </c>
      <c r="D165">
        <v>9525.024</v>
      </c>
      <c r="E165">
        <v>65.931</v>
      </c>
      <c r="F165" t="s">
        <v>24</v>
      </c>
    </row>
    <row r="166" spans="2:6" ht="12.75">
      <c r="B166">
        <v>1148</v>
      </c>
      <c r="C166">
        <v>9999.895</v>
      </c>
      <c r="D166">
        <v>9527.886</v>
      </c>
      <c r="E166">
        <v>65.856</v>
      </c>
      <c r="F166" t="s">
        <v>24</v>
      </c>
    </row>
    <row r="167" spans="2:6" ht="12.75">
      <c r="B167">
        <v>1149</v>
      </c>
      <c r="C167">
        <v>9933.848</v>
      </c>
      <c r="D167">
        <v>9503.281</v>
      </c>
      <c r="E167">
        <v>65.828</v>
      </c>
      <c r="F167" t="s">
        <v>24</v>
      </c>
    </row>
    <row r="168" spans="2:6" ht="12.75">
      <c r="B168">
        <v>1150</v>
      </c>
      <c r="C168">
        <v>9906.544</v>
      </c>
      <c r="D168">
        <v>9439.192</v>
      </c>
      <c r="E168">
        <v>65.839</v>
      </c>
      <c r="F168" t="s">
        <v>24</v>
      </c>
    </row>
    <row r="169" spans="2:6" ht="12.75">
      <c r="B169">
        <v>1151</v>
      </c>
      <c r="C169">
        <v>9978.634</v>
      </c>
      <c r="D169">
        <v>9931.481</v>
      </c>
      <c r="E169">
        <v>65.889</v>
      </c>
      <c r="F169" t="s">
        <v>24</v>
      </c>
    </row>
    <row r="170" spans="2:6" ht="12.75">
      <c r="B170">
        <v>1152</v>
      </c>
      <c r="C170">
        <v>10075.402</v>
      </c>
      <c r="D170">
        <v>9926.145</v>
      </c>
      <c r="E170">
        <v>65.816</v>
      </c>
      <c r="F170" t="s">
        <v>24</v>
      </c>
    </row>
    <row r="171" spans="2:6" ht="12.75">
      <c r="B171">
        <v>1153</v>
      </c>
      <c r="C171">
        <v>10234.196</v>
      </c>
      <c r="D171">
        <v>9964.785</v>
      </c>
      <c r="E171">
        <v>66.067</v>
      </c>
      <c r="F171" t="s">
        <v>24</v>
      </c>
    </row>
    <row r="172" spans="2:6" ht="12.75">
      <c r="B172">
        <v>1154</v>
      </c>
      <c r="C172">
        <v>10294.051</v>
      </c>
      <c r="D172">
        <v>9989.303</v>
      </c>
      <c r="E172">
        <v>66.027</v>
      </c>
      <c r="F172" t="s">
        <v>24</v>
      </c>
    </row>
    <row r="173" spans="2:6" ht="12.75">
      <c r="B173">
        <v>1155</v>
      </c>
      <c r="C173">
        <v>10000.058</v>
      </c>
      <c r="D173">
        <v>10000.331</v>
      </c>
      <c r="E173">
        <v>95.733</v>
      </c>
      <c r="F173" t="s">
        <v>10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V42"/>
  <sheetViews>
    <sheetView workbookViewId="0" topLeftCell="Q2">
      <selection activeCell="I48" sqref="I48"/>
    </sheetView>
  </sheetViews>
  <sheetFormatPr defaultColWidth="9.140625" defaultRowHeight="12.75"/>
  <cols>
    <col min="14" max="14" width="9.28125" style="0" bestFit="1" customWidth="1"/>
    <col min="15" max="15" width="10.57421875" style="0" bestFit="1" customWidth="1"/>
    <col min="17" max="17" width="10.00390625" style="0" customWidth="1"/>
  </cols>
  <sheetData>
    <row r="1" spans="1:20" s="40" customFormat="1" ht="27" customHeight="1">
      <c r="A1" s="40" t="s">
        <v>63</v>
      </c>
      <c r="K1" s="40" t="s">
        <v>83</v>
      </c>
      <c r="N1" s="40" t="s">
        <v>84</v>
      </c>
      <c r="Q1" s="40" t="s">
        <v>116</v>
      </c>
      <c r="T1" s="40" t="s">
        <v>131</v>
      </c>
    </row>
    <row r="2" spans="1:21" ht="15">
      <c r="A2" s="1" t="s">
        <v>27</v>
      </c>
      <c r="B2" s="1" t="s">
        <v>26</v>
      </c>
      <c r="C2" s="1" t="s">
        <v>25</v>
      </c>
      <c r="D2" s="1" t="s">
        <v>28</v>
      </c>
      <c r="E2" s="1" t="s">
        <v>29</v>
      </c>
      <c r="K2" s="1" t="s">
        <v>26</v>
      </c>
      <c r="L2" s="1" t="s">
        <v>25</v>
      </c>
      <c r="N2" s="1" t="s">
        <v>26</v>
      </c>
      <c r="O2" s="1" t="s">
        <v>25</v>
      </c>
      <c r="Q2" s="1" t="s">
        <v>65</v>
      </c>
      <c r="R2" s="1" t="s">
        <v>28</v>
      </c>
      <c r="T2" s="1" t="s">
        <v>65</v>
      </c>
      <c r="U2" s="1" t="s">
        <v>28</v>
      </c>
    </row>
    <row r="3" spans="1:21" ht="12.75">
      <c r="A3">
        <v>1036</v>
      </c>
      <c r="B3">
        <v>10604.032</v>
      </c>
      <c r="C3">
        <v>9322.212</v>
      </c>
      <c r="D3">
        <v>57.028000000000006</v>
      </c>
      <c r="E3" t="s">
        <v>14</v>
      </c>
      <c r="K3" s="22">
        <f>10604.03-B3</f>
        <v>-0.0019999999985884642</v>
      </c>
      <c r="L3">
        <f>9322.212-C3</f>
        <v>0</v>
      </c>
      <c r="N3" s="22">
        <v>0.00012825973345178187</v>
      </c>
      <c r="O3" s="22">
        <v>-0.0019958831216102648</v>
      </c>
      <c r="Q3" s="22">
        <f>O3</f>
        <v>-0.0019958831216102648</v>
      </c>
      <c r="R3">
        <f>D3</f>
        <v>57.028000000000006</v>
      </c>
      <c r="T3" s="26">
        <v>-0.0019958831216102648</v>
      </c>
      <c r="U3" s="26">
        <v>57.028000000000006</v>
      </c>
    </row>
    <row r="4" spans="1:21" ht="12.75">
      <c r="A4">
        <v>1037</v>
      </c>
      <c r="B4">
        <v>10574.204</v>
      </c>
      <c r="C4">
        <v>9324.405</v>
      </c>
      <c r="D4">
        <v>56.397999999999996</v>
      </c>
      <c r="E4" t="s">
        <v>14</v>
      </c>
      <c r="K4" s="22">
        <f aca="true" t="shared" si="0" ref="K4:K12">10604.03-B4</f>
        <v>29.82600000000093</v>
      </c>
      <c r="L4">
        <f aca="true" t="shared" si="1" ref="L4:L12">9322.212-C4</f>
        <v>-2.1930000000011205</v>
      </c>
      <c r="N4" s="22">
        <v>0.2757484380749051</v>
      </c>
      <c r="O4" s="22">
        <v>29.905241811410914</v>
      </c>
      <c r="Q4" s="22">
        <f aca="true" t="shared" si="2" ref="Q4:Q12">O4</f>
        <v>29.905241811410914</v>
      </c>
      <c r="R4">
        <f aca="true" t="shared" si="3" ref="R4:R12">D4</f>
        <v>56.397999999999996</v>
      </c>
      <c r="T4" s="26">
        <v>29.905241811410914</v>
      </c>
      <c r="U4" s="26">
        <v>56.397999999999996</v>
      </c>
    </row>
    <row r="5" spans="1:21" ht="12.75">
      <c r="A5">
        <v>1038</v>
      </c>
      <c r="B5">
        <v>10540.786</v>
      </c>
      <c r="C5">
        <v>9328.593</v>
      </c>
      <c r="D5">
        <v>44.593</v>
      </c>
      <c r="E5" t="s">
        <v>14</v>
      </c>
      <c r="K5" s="22">
        <f t="shared" si="0"/>
        <v>63.2440000000006</v>
      </c>
      <c r="L5">
        <f t="shared" si="1"/>
        <v>-6.381000000001222</v>
      </c>
      <c r="N5" s="22">
        <v>2.312035809918246</v>
      </c>
      <c r="O5" s="22">
        <v>63.52302879597089</v>
      </c>
      <c r="Q5" s="22">
        <f t="shared" si="2"/>
        <v>63.52302879597089</v>
      </c>
      <c r="R5">
        <f t="shared" si="3"/>
        <v>44.593</v>
      </c>
      <c r="T5" s="26">
        <v>63.52302879597089</v>
      </c>
      <c r="U5" s="26">
        <v>44.593</v>
      </c>
    </row>
    <row r="6" spans="1:21" ht="12.75">
      <c r="A6">
        <v>1039</v>
      </c>
      <c r="B6">
        <v>10527.79</v>
      </c>
      <c r="C6">
        <v>9329.518</v>
      </c>
      <c r="D6">
        <v>41.416</v>
      </c>
      <c r="E6" t="s">
        <v>14</v>
      </c>
      <c r="K6" s="22">
        <f t="shared" si="0"/>
        <v>76.23999999999978</v>
      </c>
      <c r="L6">
        <f t="shared" si="1"/>
        <v>-7.306000000000495</v>
      </c>
      <c r="N6" s="22">
        <v>2.401700005755923</v>
      </c>
      <c r="O6" s="22">
        <v>76.55159745611012</v>
      </c>
      <c r="Q6" s="22">
        <f t="shared" si="2"/>
        <v>76.55159745611012</v>
      </c>
      <c r="R6">
        <f t="shared" si="3"/>
        <v>41.416</v>
      </c>
      <c r="T6" s="26">
        <v>76.55159745611012</v>
      </c>
      <c r="U6" s="26">
        <v>41.416</v>
      </c>
    </row>
    <row r="7" spans="1:21" ht="12.75">
      <c r="A7">
        <v>1040</v>
      </c>
      <c r="B7">
        <v>10527.856</v>
      </c>
      <c r="C7">
        <v>9329.768</v>
      </c>
      <c r="D7">
        <v>41.932</v>
      </c>
      <c r="E7" t="s">
        <v>14</v>
      </c>
      <c r="K7" s="22">
        <f t="shared" si="0"/>
        <v>76.17400000000089</v>
      </c>
      <c r="L7">
        <f t="shared" si="1"/>
        <v>-7.556000000000495</v>
      </c>
      <c r="N7" s="22">
        <v>2.65541796734011</v>
      </c>
      <c r="O7" s="22">
        <v>76.50176577974439</v>
      </c>
      <c r="Q7" s="22">
        <f t="shared" si="2"/>
        <v>76.50176577974439</v>
      </c>
      <c r="R7">
        <f t="shared" si="3"/>
        <v>41.932</v>
      </c>
      <c r="T7" s="26">
        <v>76.50176577974439</v>
      </c>
      <c r="U7" s="26">
        <v>41.932</v>
      </c>
    </row>
    <row r="8" spans="1:22" s="24" customFormat="1" ht="12.75">
      <c r="A8" s="24">
        <v>1041</v>
      </c>
      <c r="B8" s="24">
        <v>10524.668</v>
      </c>
      <c r="C8" s="24">
        <v>9329.444</v>
      </c>
      <c r="D8" s="24">
        <v>40.953</v>
      </c>
      <c r="E8" s="24" t="s">
        <v>58</v>
      </c>
      <c r="K8" s="19">
        <f t="shared" si="0"/>
        <v>79.36200000000099</v>
      </c>
      <c r="L8" s="24">
        <f t="shared" si="1"/>
        <v>-7.231999999999971</v>
      </c>
      <c r="N8" s="19">
        <v>2.127638886144087</v>
      </c>
      <c r="O8" s="19">
        <v>79.66242540100272</v>
      </c>
      <c r="Q8" s="19">
        <f t="shared" si="2"/>
        <v>79.66242540100272</v>
      </c>
      <c r="R8" s="24">
        <f t="shared" si="3"/>
        <v>40.953</v>
      </c>
      <c r="T8" s="28">
        <v>79.66</v>
      </c>
      <c r="U8" s="28">
        <v>41.014500000000005</v>
      </c>
      <c r="V8" s="24" t="s">
        <v>58</v>
      </c>
    </row>
    <row r="9" spans="1:21" s="24" customFormat="1" ht="12.75">
      <c r="A9" s="24">
        <v>1045</v>
      </c>
      <c r="B9" s="24">
        <v>8835.427</v>
      </c>
      <c r="C9" s="24">
        <v>9435.029</v>
      </c>
      <c r="D9" s="24">
        <v>41.07600000000001</v>
      </c>
      <c r="E9" s="24" t="s">
        <v>59</v>
      </c>
      <c r="K9" s="19">
        <f t="shared" si="0"/>
        <v>1768.603000000001</v>
      </c>
      <c r="L9" s="24">
        <f t="shared" si="1"/>
        <v>-112.81700000000092</v>
      </c>
      <c r="N9" s="19">
        <v>-0.8355016162470861</v>
      </c>
      <c r="O9" s="19">
        <v>1772.1973786898152</v>
      </c>
      <c r="Q9" s="19">
        <f t="shared" si="2"/>
        <v>1772.1973786898152</v>
      </c>
      <c r="R9" s="24">
        <f t="shared" si="3"/>
        <v>41.07600000000001</v>
      </c>
      <c r="T9" s="33">
        <v>80.66</v>
      </c>
      <c r="U9" s="33">
        <v>39.014500000000005</v>
      </c>
    </row>
    <row r="10" spans="1:21" ht="12.75">
      <c r="A10">
        <v>1044</v>
      </c>
      <c r="B10">
        <v>8548.683</v>
      </c>
      <c r="C10">
        <v>9448.985</v>
      </c>
      <c r="D10">
        <v>48.553</v>
      </c>
      <c r="E10" t="s">
        <v>14</v>
      </c>
      <c r="K10" s="22">
        <f t="shared" si="0"/>
        <v>2055.3469999999998</v>
      </c>
      <c r="L10">
        <f t="shared" si="1"/>
        <v>-126.77300000000105</v>
      </c>
      <c r="N10" s="22">
        <v>-5.297083701248155</v>
      </c>
      <c r="O10" s="22">
        <v>2059.246130223937</v>
      </c>
      <c r="Q10" s="22">
        <f t="shared" si="2"/>
        <v>2059.246130223937</v>
      </c>
      <c r="R10">
        <f t="shared" si="3"/>
        <v>48.553</v>
      </c>
      <c r="T10" s="26">
        <v>96.56</v>
      </c>
      <c r="U10" s="26">
        <v>39.3145</v>
      </c>
    </row>
    <row r="11" spans="1:21" ht="12.75">
      <c r="A11">
        <v>1043</v>
      </c>
      <c r="B11">
        <v>8416.425</v>
      </c>
      <c r="C11">
        <v>9457.604</v>
      </c>
      <c r="D11">
        <v>47.783</v>
      </c>
      <c r="E11" t="s">
        <v>14</v>
      </c>
      <c r="K11" s="22">
        <f t="shared" si="0"/>
        <v>2187.6050000000014</v>
      </c>
      <c r="L11">
        <f t="shared" si="1"/>
        <v>-135.39199999999983</v>
      </c>
      <c r="N11" s="22">
        <v>-5.177513302018468</v>
      </c>
      <c r="O11" s="22">
        <v>2191.784620587755</v>
      </c>
      <c r="Q11" s="22">
        <f t="shared" si="2"/>
        <v>2191.784620587755</v>
      </c>
      <c r="R11">
        <f t="shared" si="3"/>
        <v>47.783</v>
      </c>
      <c r="T11" s="26">
        <v>119.26</v>
      </c>
      <c r="U11" s="26">
        <v>39.414500000000004</v>
      </c>
    </row>
    <row r="12" spans="1:21" ht="12.75">
      <c r="A12">
        <v>1042</v>
      </c>
      <c r="B12">
        <v>8353.763</v>
      </c>
      <c r="C12">
        <v>9466.819</v>
      </c>
      <c r="D12">
        <v>49.208</v>
      </c>
      <c r="E12" t="s">
        <v>14</v>
      </c>
      <c r="K12" s="22">
        <f t="shared" si="0"/>
        <v>2250.267</v>
      </c>
      <c r="L12">
        <f t="shared" si="1"/>
        <v>-144.60699999999997</v>
      </c>
      <c r="N12" s="22">
        <v>1.247567735163102E-05</v>
      </c>
      <c r="O12" s="22">
        <v>2254.908591437356</v>
      </c>
      <c r="Q12" s="22">
        <f t="shared" si="2"/>
        <v>2254.908591437356</v>
      </c>
      <c r="R12">
        <f t="shared" si="3"/>
        <v>49.208</v>
      </c>
      <c r="T12" s="26">
        <v>133.36</v>
      </c>
      <c r="U12" s="26">
        <v>39.3145</v>
      </c>
    </row>
    <row r="13" spans="20:21" ht="12.75">
      <c r="T13" s="26">
        <v>158.26</v>
      </c>
      <c r="U13" s="26">
        <v>39.11450000000001</v>
      </c>
    </row>
    <row r="14" spans="20:21" ht="12.75">
      <c r="T14" s="26">
        <v>189.26</v>
      </c>
      <c r="U14" s="26">
        <v>39.3145</v>
      </c>
    </row>
    <row r="15" spans="1:21" s="14" customFormat="1" ht="20.25" customHeight="1">
      <c r="A15" s="14" t="s">
        <v>69</v>
      </c>
      <c r="Q15" s="12" t="s">
        <v>118</v>
      </c>
      <c r="R15" s="12">
        <f>AVERAGE(R8:R9)</f>
        <v>41.014500000000005</v>
      </c>
      <c r="T15" s="33">
        <v>214.76</v>
      </c>
      <c r="U15" s="33">
        <v>39.3145</v>
      </c>
    </row>
    <row r="16" spans="1:21" ht="12.75">
      <c r="A16" t="s">
        <v>71</v>
      </c>
      <c r="E16" t="s">
        <v>72</v>
      </c>
      <c r="T16" s="26">
        <v>263.56</v>
      </c>
      <c r="U16" s="26">
        <v>39.11450000000001</v>
      </c>
    </row>
    <row r="17" spans="1:21" ht="12.75">
      <c r="A17" t="s">
        <v>70</v>
      </c>
      <c r="B17" t="s">
        <v>65</v>
      </c>
      <c r="C17" t="s">
        <v>76</v>
      </c>
      <c r="E17" t="s">
        <v>70</v>
      </c>
      <c r="F17" t="s">
        <v>65</v>
      </c>
      <c r="N17" t="s">
        <v>65</v>
      </c>
      <c r="O17" t="s">
        <v>70</v>
      </c>
      <c r="Q17" t="s">
        <v>65</v>
      </c>
      <c r="R17" t="s">
        <v>28</v>
      </c>
      <c r="T17" s="26">
        <v>304.56</v>
      </c>
      <c r="U17" s="26">
        <v>38.414500000000004</v>
      </c>
    </row>
    <row r="18" spans="1:21" ht="12.75">
      <c r="A18">
        <v>2</v>
      </c>
      <c r="B18">
        <v>125.7</v>
      </c>
      <c r="C18" t="s">
        <v>74</v>
      </c>
      <c r="E18">
        <v>0</v>
      </c>
      <c r="F18">
        <v>0</v>
      </c>
      <c r="N18">
        <v>0</v>
      </c>
      <c r="O18">
        <v>0</v>
      </c>
      <c r="Q18">
        <f>79.66+N18</f>
        <v>79.66</v>
      </c>
      <c r="R18">
        <f>$R$15-O18</f>
        <v>41.014500000000005</v>
      </c>
      <c r="T18" s="26">
        <v>339.96</v>
      </c>
      <c r="U18" s="26">
        <v>37.8145</v>
      </c>
    </row>
    <row r="19" spans="1:21" ht="12.75">
      <c r="A19">
        <v>1.7</v>
      </c>
      <c r="B19">
        <v>141.6</v>
      </c>
      <c r="C19" t="s">
        <v>74</v>
      </c>
      <c r="E19">
        <f>A18</f>
        <v>2</v>
      </c>
      <c r="F19">
        <f>B18-124.7</f>
        <v>1</v>
      </c>
      <c r="N19">
        <v>1</v>
      </c>
      <c r="O19">
        <v>2</v>
      </c>
      <c r="Q19">
        <f aca="true" t="shared" si="4" ref="Q19:Q40">79.66+N19</f>
        <v>80.66</v>
      </c>
      <c r="R19">
        <f aca="true" t="shared" si="5" ref="R19:R40">$R$15-O19</f>
        <v>39.014500000000005</v>
      </c>
      <c r="T19" s="26">
        <v>348.06</v>
      </c>
      <c r="U19" s="26">
        <v>37.71450000000001</v>
      </c>
    </row>
    <row r="20" spans="1:21" ht="12.75">
      <c r="A20">
        <v>1.6</v>
      </c>
      <c r="B20">
        <v>164.3</v>
      </c>
      <c r="C20" t="s">
        <v>74</v>
      </c>
      <c r="E20">
        <f aca="true" t="shared" si="6" ref="E20:E28">A19</f>
        <v>1.7</v>
      </c>
      <c r="F20">
        <f>B19-124.7</f>
        <v>16.89999999999999</v>
      </c>
      <c r="N20">
        <v>16.9</v>
      </c>
      <c r="O20">
        <v>1.7</v>
      </c>
      <c r="Q20">
        <f t="shared" si="4"/>
        <v>96.56</v>
      </c>
      <c r="R20">
        <f t="shared" si="5"/>
        <v>39.3145</v>
      </c>
      <c r="T20" s="26">
        <v>418.66</v>
      </c>
      <c r="U20" s="26">
        <v>37.514500000000005</v>
      </c>
    </row>
    <row r="21" spans="1:21" ht="12.75">
      <c r="A21">
        <v>1.7</v>
      </c>
      <c r="B21">
        <v>178.4</v>
      </c>
      <c r="C21" t="s">
        <v>74</v>
      </c>
      <c r="E21">
        <f t="shared" si="6"/>
        <v>1.6</v>
      </c>
      <c r="F21">
        <f aca="true" t="shared" si="7" ref="F21:F40">B20-124.7</f>
        <v>39.60000000000001</v>
      </c>
      <c r="N21">
        <v>39.6</v>
      </c>
      <c r="O21">
        <v>1.6</v>
      </c>
      <c r="Q21">
        <f t="shared" si="4"/>
        <v>119.25999999999999</v>
      </c>
      <c r="R21">
        <f t="shared" si="5"/>
        <v>39.414500000000004</v>
      </c>
      <c r="T21" s="26">
        <v>458.26</v>
      </c>
      <c r="U21" s="26">
        <v>36.8145</v>
      </c>
    </row>
    <row r="22" spans="1:21" ht="12.75">
      <c r="A22">
        <v>1.9</v>
      </c>
      <c r="B22">
        <v>203.3</v>
      </c>
      <c r="C22" t="s">
        <v>74</v>
      </c>
      <c r="E22">
        <f t="shared" si="6"/>
        <v>1.7</v>
      </c>
      <c r="F22">
        <f t="shared" si="7"/>
        <v>53.7</v>
      </c>
      <c r="N22">
        <v>53.7</v>
      </c>
      <c r="O22">
        <v>1.7</v>
      </c>
      <c r="Q22">
        <f t="shared" si="4"/>
        <v>133.36</v>
      </c>
      <c r="R22">
        <f t="shared" si="5"/>
        <v>39.3145</v>
      </c>
      <c r="T22" s="26">
        <v>518.96</v>
      </c>
      <c r="U22" s="26">
        <v>35.71450000000001</v>
      </c>
    </row>
    <row r="23" spans="1:21" ht="12.75">
      <c r="A23">
        <v>1.7</v>
      </c>
      <c r="B23">
        <v>234.3</v>
      </c>
      <c r="C23" t="s">
        <v>74</v>
      </c>
      <c r="E23">
        <f t="shared" si="6"/>
        <v>1.9</v>
      </c>
      <c r="F23">
        <f t="shared" si="7"/>
        <v>78.60000000000001</v>
      </c>
      <c r="N23">
        <v>78.6</v>
      </c>
      <c r="O23">
        <v>1.9</v>
      </c>
      <c r="Q23">
        <f t="shared" si="4"/>
        <v>158.26</v>
      </c>
      <c r="R23">
        <f t="shared" si="5"/>
        <v>39.11450000000001</v>
      </c>
      <c r="T23" s="26">
        <v>574.96</v>
      </c>
      <c r="U23" s="26">
        <v>32.2145</v>
      </c>
    </row>
    <row r="24" spans="1:21" ht="12.75">
      <c r="A24">
        <v>1.7</v>
      </c>
      <c r="B24">
        <v>259.8</v>
      </c>
      <c r="C24" t="s">
        <v>74</v>
      </c>
      <c r="E24">
        <f t="shared" si="6"/>
        <v>1.7</v>
      </c>
      <c r="F24">
        <f t="shared" si="7"/>
        <v>109.60000000000001</v>
      </c>
      <c r="N24">
        <v>109.6</v>
      </c>
      <c r="O24">
        <v>1.7</v>
      </c>
      <c r="Q24">
        <f t="shared" si="4"/>
        <v>189.26</v>
      </c>
      <c r="R24">
        <f t="shared" si="5"/>
        <v>39.3145</v>
      </c>
      <c r="T24" s="26">
        <v>643.36</v>
      </c>
      <c r="U24" s="26">
        <v>32.914500000000004</v>
      </c>
    </row>
    <row r="25" spans="1:21" ht="12.75">
      <c r="A25">
        <v>1.9</v>
      </c>
      <c r="B25">
        <v>308.6</v>
      </c>
      <c r="C25" t="s">
        <v>74</v>
      </c>
      <c r="E25">
        <f t="shared" si="6"/>
        <v>1.7</v>
      </c>
      <c r="F25">
        <f t="shared" si="7"/>
        <v>135.10000000000002</v>
      </c>
      <c r="N25">
        <v>135.1</v>
      </c>
      <c r="O25">
        <v>1.7</v>
      </c>
      <c r="Q25">
        <f t="shared" si="4"/>
        <v>214.76</v>
      </c>
      <c r="R25">
        <f t="shared" si="5"/>
        <v>39.3145</v>
      </c>
      <c r="T25" s="26">
        <v>719.96</v>
      </c>
      <c r="U25" s="26">
        <v>30.914500000000004</v>
      </c>
    </row>
    <row r="26" spans="1:21" ht="12.75">
      <c r="A26">
        <v>2.6</v>
      </c>
      <c r="B26">
        <v>349.6</v>
      </c>
      <c r="C26" t="s">
        <v>74</v>
      </c>
      <c r="E26">
        <f t="shared" si="6"/>
        <v>1.9</v>
      </c>
      <c r="F26">
        <f t="shared" si="7"/>
        <v>183.90000000000003</v>
      </c>
      <c r="N26">
        <v>183.9</v>
      </c>
      <c r="O26">
        <v>1.9</v>
      </c>
      <c r="Q26">
        <f t="shared" si="4"/>
        <v>263.56</v>
      </c>
      <c r="R26">
        <f t="shared" si="5"/>
        <v>39.11450000000001</v>
      </c>
      <c r="T26" s="26">
        <v>789.06</v>
      </c>
      <c r="U26" s="26">
        <v>31.114500000000007</v>
      </c>
    </row>
    <row r="27" spans="1:21" ht="12.75">
      <c r="A27">
        <v>3.2</v>
      </c>
      <c r="B27">
        <v>385</v>
      </c>
      <c r="C27" t="s">
        <v>74</v>
      </c>
      <c r="E27">
        <f t="shared" si="6"/>
        <v>2.6</v>
      </c>
      <c r="F27">
        <f t="shared" si="7"/>
        <v>224.90000000000003</v>
      </c>
      <c r="N27">
        <v>224.9</v>
      </c>
      <c r="O27">
        <v>2.6</v>
      </c>
      <c r="Q27">
        <f t="shared" si="4"/>
        <v>304.56</v>
      </c>
      <c r="R27">
        <f t="shared" si="5"/>
        <v>38.414500000000004</v>
      </c>
      <c r="T27" s="26">
        <v>877.76</v>
      </c>
      <c r="U27" s="26">
        <v>31.714500000000005</v>
      </c>
    </row>
    <row r="28" spans="1:21" ht="12.75">
      <c r="A28">
        <v>2.3</v>
      </c>
      <c r="B28">
        <v>393.1</v>
      </c>
      <c r="C28" t="s">
        <v>75</v>
      </c>
      <c r="E28">
        <f t="shared" si="6"/>
        <v>3.2</v>
      </c>
      <c r="F28">
        <f t="shared" si="7"/>
        <v>260.3</v>
      </c>
      <c r="N28">
        <v>260.3</v>
      </c>
      <c r="O28">
        <v>3.2</v>
      </c>
      <c r="Q28">
        <f t="shared" si="4"/>
        <v>339.96000000000004</v>
      </c>
      <c r="R28">
        <f t="shared" si="5"/>
        <v>37.8145</v>
      </c>
      <c r="T28" s="26">
        <v>1004.56</v>
      </c>
      <c r="U28" s="26">
        <v>35.014500000000005</v>
      </c>
    </row>
    <row r="29" spans="1:21" ht="12.75">
      <c r="A29">
        <v>2.5</v>
      </c>
      <c r="B29">
        <v>463.7</v>
      </c>
      <c r="C29" t="s">
        <v>75</v>
      </c>
      <c r="E29">
        <f>A28+1</f>
        <v>3.3</v>
      </c>
      <c r="F29">
        <f t="shared" si="7"/>
        <v>268.40000000000003</v>
      </c>
      <c r="N29">
        <v>268.4</v>
      </c>
      <c r="O29">
        <v>3.3</v>
      </c>
      <c r="Q29">
        <f t="shared" si="4"/>
        <v>348.05999999999995</v>
      </c>
      <c r="R29">
        <f t="shared" si="5"/>
        <v>37.71450000000001</v>
      </c>
      <c r="T29" s="26">
        <v>1097.46</v>
      </c>
      <c r="U29" s="26">
        <v>36.8145</v>
      </c>
    </row>
    <row r="30" spans="1:21" ht="12.75">
      <c r="A30">
        <v>3.2</v>
      </c>
      <c r="B30">
        <v>503.3</v>
      </c>
      <c r="C30" t="s">
        <v>75</v>
      </c>
      <c r="E30">
        <f aca="true" t="shared" si="8" ref="E30:E39">A29+1</f>
        <v>3.5</v>
      </c>
      <c r="F30">
        <f t="shared" si="7"/>
        <v>339</v>
      </c>
      <c r="N30">
        <v>339</v>
      </c>
      <c r="O30">
        <v>3.5</v>
      </c>
      <c r="Q30">
        <f t="shared" si="4"/>
        <v>418.65999999999997</v>
      </c>
      <c r="R30">
        <f t="shared" si="5"/>
        <v>37.514500000000005</v>
      </c>
      <c r="T30" s="26">
        <v>1382.36</v>
      </c>
      <c r="U30" s="26">
        <v>39.414500000000004</v>
      </c>
    </row>
    <row r="31" spans="1:22" ht="12.75">
      <c r="A31">
        <v>4.3</v>
      </c>
      <c r="B31">
        <v>564</v>
      </c>
      <c r="C31" t="s">
        <v>75</v>
      </c>
      <c r="E31">
        <f t="shared" si="8"/>
        <v>4.2</v>
      </c>
      <c r="F31">
        <f t="shared" si="7"/>
        <v>378.6</v>
      </c>
      <c r="N31">
        <v>378.6</v>
      </c>
      <c r="O31">
        <v>4.2</v>
      </c>
      <c r="Q31">
        <f t="shared" si="4"/>
        <v>458.26</v>
      </c>
      <c r="R31">
        <f t="shared" si="5"/>
        <v>36.8145</v>
      </c>
      <c r="T31" s="28">
        <v>1772.1973786898152</v>
      </c>
      <c r="U31" s="28">
        <v>41.07600000000001</v>
      </c>
      <c r="V31" t="s">
        <v>59</v>
      </c>
    </row>
    <row r="32" spans="1:21" ht="12.75">
      <c r="A32">
        <v>7.8</v>
      </c>
      <c r="B32">
        <v>620</v>
      </c>
      <c r="C32" t="s">
        <v>75</v>
      </c>
      <c r="E32">
        <f t="shared" si="8"/>
        <v>5.3</v>
      </c>
      <c r="F32">
        <f t="shared" si="7"/>
        <v>439.3</v>
      </c>
      <c r="N32">
        <v>439.3</v>
      </c>
      <c r="O32">
        <v>5.3</v>
      </c>
      <c r="Q32">
        <f t="shared" si="4"/>
        <v>518.96</v>
      </c>
      <c r="R32">
        <f t="shared" si="5"/>
        <v>35.71450000000001</v>
      </c>
      <c r="T32" s="26">
        <v>2059.246130223937</v>
      </c>
      <c r="U32" s="26">
        <v>48.553</v>
      </c>
    </row>
    <row r="33" spans="1:21" ht="12.75">
      <c r="A33">
        <v>7.1</v>
      </c>
      <c r="B33">
        <v>688.4</v>
      </c>
      <c r="C33" t="s">
        <v>75</v>
      </c>
      <c r="E33">
        <f t="shared" si="8"/>
        <v>8.8</v>
      </c>
      <c r="F33">
        <f t="shared" si="7"/>
        <v>495.3</v>
      </c>
      <c r="N33">
        <v>495.3</v>
      </c>
      <c r="O33">
        <v>8.8</v>
      </c>
      <c r="Q33">
        <f t="shared" si="4"/>
        <v>574.96</v>
      </c>
      <c r="R33">
        <f t="shared" si="5"/>
        <v>32.2145</v>
      </c>
      <c r="T33" s="26">
        <v>2191.784620587755</v>
      </c>
      <c r="U33" s="26">
        <v>47.783</v>
      </c>
    </row>
    <row r="34" spans="1:21" ht="12.75">
      <c r="A34">
        <v>9.1</v>
      </c>
      <c r="B34">
        <v>765</v>
      </c>
      <c r="C34" t="s">
        <v>75</v>
      </c>
      <c r="E34">
        <f t="shared" si="8"/>
        <v>8.1</v>
      </c>
      <c r="F34">
        <f t="shared" si="7"/>
        <v>563.6999999999999</v>
      </c>
      <c r="N34">
        <v>563.7</v>
      </c>
      <c r="O34">
        <v>8.1</v>
      </c>
      <c r="Q34">
        <f t="shared" si="4"/>
        <v>643.36</v>
      </c>
      <c r="R34">
        <f t="shared" si="5"/>
        <v>32.914500000000004</v>
      </c>
      <c r="T34" s="26">
        <v>2254.908591437356</v>
      </c>
      <c r="U34" s="26">
        <v>49.208</v>
      </c>
    </row>
    <row r="35" spans="1:18" ht="12.75">
      <c r="A35">
        <v>8.9</v>
      </c>
      <c r="B35">
        <v>834.1</v>
      </c>
      <c r="C35" t="s">
        <v>75</v>
      </c>
      <c r="E35">
        <f t="shared" si="8"/>
        <v>10.1</v>
      </c>
      <c r="F35">
        <f t="shared" si="7"/>
        <v>640.3</v>
      </c>
      <c r="N35">
        <v>640.3</v>
      </c>
      <c r="O35">
        <v>10.1</v>
      </c>
      <c r="Q35">
        <f t="shared" si="4"/>
        <v>719.9599999999999</v>
      </c>
      <c r="R35">
        <f t="shared" si="5"/>
        <v>30.914500000000004</v>
      </c>
    </row>
    <row r="36" spans="1:18" ht="12.75">
      <c r="A36">
        <v>8.3</v>
      </c>
      <c r="B36">
        <v>922.8</v>
      </c>
      <c r="C36" t="s">
        <v>75</v>
      </c>
      <c r="E36">
        <f t="shared" si="8"/>
        <v>9.9</v>
      </c>
      <c r="F36">
        <f t="shared" si="7"/>
        <v>709.4</v>
      </c>
      <c r="N36">
        <v>709.4</v>
      </c>
      <c r="O36">
        <v>9.9</v>
      </c>
      <c r="Q36">
        <f t="shared" si="4"/>
        <v>789.06</v>
      </c>
      <c r="R36">
        <f t="shared" si="5"/>
        <v>31.114500000000007</v>
      </c>
    </row>
    <row r="37" spans="1:18" ht="12.75">
      <c r="A37">
        <v>5</v>
      </c>
      <c r="B37">
        <v>1049.6</v>
      </c>
      <c r="C37" t="s">
        <v>75</v>
      </c>
      <c r="E37">
        <f t="shared" si="8"/>
        <v>9.3</v>
      </c>
      <c r="F37">
        <f t="shared" si="7"/>
        <v>798.0999999999999</v>
      </c>
      <c r="N37">
        <v>798.1</v>
      </c>
      <c r="O37">
        <v>9.3</v>
      </c>
      <c r="Q37">
        <f t="shared" si="4"/>
        <v>877.76</v>
      </c>
      <c r="R37">
        <f t="shared" si="5"/>
        <v>31.714500000000005</v>
      </c>
    </row>
    <row r="38" spans="1:18" ht="12.75">
      <c r="A38">
        <v>3.2</v>
      </c>
      <c r="B38">
        <v>1142.5</v>
      </c>
      <c r="C38" t="s">
        <v>75</v>
      </c>
      <c r="E38">
        <f t="shared" si="8"/>
        <v>6</v>
      </c>
      <c r="F38">
        <f t="shared" si="7"/>
        <v>924.8999999999999</v>
      </c>
      <c r="N38">
        <v>924.9</v>
      </c>
      <c r="O38">
        <v>6</v>
      </c>
      <c r="Q38">
        <f t="shared" si="4"/>
        <v>1004.56</v>
      </c>
      <c r="R38">
        <f t="shared" si="5"/>
        <v>35.014500000000005</v>
      </c>
    </row>
    <row r="39" spans="1:18" ht="12.75">
      <c r="A39">
        <v>1.6</v>
      </c>
      <c r="B39">
        <v>1427.4</v>
      </c>
      <c r="C39" t="s">
        <v>74</v>
      </c>
      <c r="E39">
        <f t="shared" si="8"/>
        <v>4.2</v>
      </c>
      <c r="F39">
        <f t="shared" si="7"/>
        <v>1017.8</v>
      </c>
      <c r="N39">
        <v>1017.8</v>
      </c>
      <c r="O39">
        <v>4.2</v>
      </c>
      <c r="Q39">
        <f t="shared" si="4"/>
        <v>1097.46</v>
      </c>
      <c r="R39">
        <f t="shared" si="5"/>
        <v>36.8145</v>
      </c>
    </row>
    <row r="40" spans="5:18" ht="12.75">
      <c r="E40">
        <f>A39</f>
        <v>1.6</v>
      </c>
      <c r="F40">
        <f t="shared" si="7"/>
        <v>1302.7</v>
      </c>
      <c r="N40">
        <v>1302.7</v>
      </c>
      <c r="O40">
        <v>1.6</v>
      </c>
      <c r="Q40">
        <f t="shared" si="4"/>
        <v>1382.3600000000001</v>
      </c>
      <c r="R40">
        <f t="shared" si="5"/>
        <v>39.414500000000004</v>
      </c>
    </row>
    <row r="42" ht="12.75">
      <c r="E42" t="s">
        <v>79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AA66"/>
  <sheetViews>
    <sheetView zoomScale="75" zoomScaleNormal="75" workbookViewId="0" topLeftCell="Q7">
      <selection activeCell="Q7" sqref="A1:IV16384"/>
    </sheetView>
  </sheetViews>
  <sheetFormatPr defaultColWidth="9.140625" defaultRowHeight="12.75"/>
  <sheetData>
    <row r="1" spans="17:25" s="13" customFormat="1" ht="24" customHeight="1">
      <c r="Q1" s="13" t="s">
        <v>137</v>
      </c>
      <c r="Y1" s="13" t="s">
        <v>119</v>
      </c>
    </row>
    <row r="2" spans="1:19" ht="15">
      <c r="A2" s="1" t="s">
        <v>27</v>
      </c>
      <c r="B2" s="1" t="s">
        <v>26</v>
      </c>
      <c r="C2" s="1" t="s">
        <v>25</v>
      </c>
      <c r="D2" s="1" t="s">
        <v>28</v>
      </c>
      <c r="E2" s="1" t="s">
        <v>29</v>
      </c>
      <c r="Q2" t="s">
        <v>65</v>
      </c>
      <c r="R2" t="s">
        <v>28</v>
      </c>
      <c r="S2" t="s">
        <v>29</v>
      </c>
    </row>
    <row r="3" spans="1:27" ht="15.75" thickBot="1">
      <c r="A3" s="1"/>
      <c r="C3" s="1"/>
      <c r="D3" s="1"/>
      <c r="E3" s="1"/>
      <c r="Y3" s="25">
        <v>0</v>
      </c>
      <c r="Z3" s="25">
        <v>62.172</v>
      </c>
      <c r="AA3" t="s">
        <v>74</v>
      </c>
    </row>
    <row r="4" spans="1:27" ht="12.75">
      <c r="A4" s="41">
        <v>1077</v>
      </c>
      <c r="B4" s="42">
        <v>10579.723</v>
      </c>
      <c r="C4" s="42">
        <v>6972.436</v>
      </c>
      <c r="D4" s="42">
        <v>62.172</v>
      </c>
      <c r="E4" s="42" t="s">
        <v>16</v>
      </c>
      <c r="F4" s="43"/>
      <c r="Q4">
        <f>distance($B$4:$C$4,B4:C4)</f>
        <v>0</v>
      </c>
      <c r="R4">
        <f>D4</f>
        <v>62.172</v>
      </c>
      <c r="S4" t="str">
        <f>E4</f>
        <v>!EXIT3</v>
      </c>
      <c r="Y4" s="25">
        <v>31.6481</v>
      </c>
      <c r="Z4" s="25">
        <v>39.70100000000001</v>
      </c>
      <c r="AA4" t="s">
        <v>75</v>
      </c>
    </row>
    <row r="5" spans="1:27" ht="12.75">
      <c r="A5" s="5">
        <v>1078</v>
      </c>
      <c r="B5" s="6">
        <v>10549.493</v>
      </c>
      <c r="C5" s="6">
        <v>6981.801</v>
      </c>
      <c r="D5" s="6">
        <v>39.67700000000001</v>
      </c>
      <c r="E5" s="6" t="s">
        <v>53</v>
      </c>
      <c r="F5" s="7"/>
      <c r="Q5">
        <f aca="true" t="shared" si="0" ref="Q5:Q33">distance($B$4:$C$4,B5:C5)</f>
        <v>31.64681132933505</v>
      </c>
      <c r="R5">
        <f aca="true" t="shared" si="1" ref="R5:R33">D5</f>
        <v>39.67700000000001</v>
      </c>
      <c r="S5" t="str">
        <f aca="true" t="shared" si="2" ref="S5:S33">E5</f>
        <v>LEW !EXIT3</v>
      </c>
      <c r="Y5" s="25">
        <v>46.6481</v>
      </c>
      <c r="Z5" s="25">
        <v>34.30100000000001</v>
      </c>
      <c r="AA5" t="s">
        <v>75</v>
      </c>
    </row>
    <row r="6" spans="1:27" ht="12.75">
      <c r="A6" s="5">
        <v>1075</v>
      </c>
      <c r="B6" s="6">
        <v>9826.633</v>
      </c>
      <c r="C6" s="6">
        <v>7165.624</v>
      </c>
      <c r="D6" s="6">
        <v>39.725</v>
      </c>
      <c r="E6" s="6" t="s">
        <v>59</v>
      </c>
      <c r="F6" s="7"/>
      <c r="Q6">
        <f t="shared" si="0"/>
        <v>777.4740584582587</v>
      </c>
      <c r="R6">
        <f t="shared" si="1"/>
        <v>39.725</v>
      </c>
      <c r="S6" t="str">
        <f t="shared" si="2"/>
        <v>REW</v>
      </c>
      <c r="Y6" s="25">
        <v>54.04810000000009</v>
      </c>
      <c r="Z6" s="25">
        <v>29.901000000000007</v>
      </c>
      <c r="AA6" t="s">
        <v>75</v>
      </c>
    </row>
    <row r="7" spans="1:27" ht="12.75">
      <c r="A7" s="5">
        <v>1074</v>
      </c>
      <c r="B7" s="6">
        <v>9812.612</v>
      </c>
      <c r="C7" s="6">
        <v>7168.458</v>
      </c>
      <c r="D7" s="6">
        <v>40.515</v>
      </c>
      <c r="E7" s="6" t="s">
        <v>16</v>
      </c>
      <c r="F7" s="7"/>
      <c r="Q7">
        <f t="shared" si="0"/>
        <v>791.7593733189333</v>
      </c>
      <c r="R7">
        <f t="shared" si="1"/>
        <v>40.515</v>
      </c>
      <c r="S7" t="str">
        <f t="shared" si="2"/>
        <v>!EXIT3</v>
      </c>
      <c r="Y7" s="25">
        <v>73.04810000000009</v>
      </c>
      <c r="Z7" s="25">
        <v>29.101000000000006</v>
      </c>
      <c r="AA7" t="s">
        <v>75</v>
      </c>
    </row>
    <row r="8" spans="1:27" ht="12.75">
      <c r="A8" s="5">
        <v>1073</v>
      </c>
      <c r="B8" s="6">
        <v>9771.917</v>
      </c>
      <c r="C8" s="6">
        <v>7176.522</v>
      </c>
      <c r="D8" s="6">
        <v>41.129000000000005</v>
      </c>
      <c r="E8" s="6" t="s">
        <v>16</v>
      </c>
      <c r="F8" s="7"/>
      <c r="Q8">
        <f t="shared" si="0"/>
        <v>833.1872903355586</v>
      </c>
      <c r="R8">
        <f t="shared" si="1"/>
        <v>41.129000000000005</v>
      </c>
      <c r="S8" t="str">
        <f t="shared" si="2"/>
        <v>!EXIT3</v>
      </c>
      <c r="Y8" s="25">
        <v>98.1481</v>
      </c>
      <c r="Z8" s="25">
        <v>27.601000000000006</v>
      </c>
      <c r="AA8" t="s">
        <v>75</v>
      </c>
    </row>
    <row r="9" spans="1:27" ht="12.75">
      <c r="A9" s="5">
        <v>1072</v>
      </c>
      <c r="B9" s="6">
        <v>9749.971</v>
      </c>
      <c r="C9" s="6">
        <v>7181.869</v>
      </c>
      <c r="D9" s="6">
        <v>40.233000000000004</v>
      </c>
      <c r="E9" s="6" t="s">
        <v>16</v>
      </c>
      <c r="F9" s="7"/>
      <c r="Q9">
        <f t="shared" si="0"/>
        <v>855.7748123081426</v>
      </c>
      <c r="R9">
        <f t="shared" si="1"/>
        <v>40.233000000000004</v>
      </c>
      <c r="S9" t="str">
        <f t="shared" si="2"/>
        <v>!EXIT3</v>
      </c>
      <c r="Y9" s="25">
        <v>120.6481</v>
      </c>
      <c r="Z9" s="25">
        <v>26.201000000000008</v>
      </c>
      <c r="AA9" t="s">
        <v>75</v>
      </c>
    </row>
    <row r="10" spans="1:27" ht="12.75">
      <c r="A10" s="5">
        <v>1071</v>
      </c>
      <c r="B10" s="6">
        <v>9613.739</v>
      </c>
      <c r="C10" s="6">
        <v>7210.744</v>
      </c>
      <c r="D10" s="6">
        <v>42.191</v>
      </c>
      <c r="E10" s="6" t="s">
        <v>16</v>
      </c>
      <c r="F10" s="7"/>
      <c r="Q10">
        <f t="shared" si="0"/>
        <v>994.9445608620446</v>
      </c>
      <c r="R10">
        <f t="shared" si="1"/>
        <v>42.191</v>
      </c>
      <c r="S10" t="str">
        <f t="shared" si="2"/>
        <v>!EXIT3</v>
      </c>
      <c r="Y10" s="25">
        <v>140.33810000000005</v>
      </c>
      <c r="Z10" s="25">
        <v>25.80100000000001</v>
      </c>
      <c r="AA10" t="s">
        <v>75</v>
      </c>
    </row>
    <row r="11" spans="1:27" ht="12.75">
      <c r="A11" s="5">
        <v>1070</v>
      </c>
      <c r="B11" s="6">
        <v>9413.509</v>
      </c>
      <c r="C11" s="6">
        <v>7258.577</v>
      </c>
      <c r="D11" s="6">
        <v>42.56</v>
      </c>
      <c r="E11" s="6" t="s">
        <v>16</v>
      </c>
      <c r="F11" s="7"/>
      <c r="Q11">
        <f t="shared" si="0"/>
        <v>1200.8045306086487</v>
      </c>
      <c r="R11">
        <f t="shared" si="1"/>
        <v>42.56</v>
      </c>
      <c r="S11" t="str">
        <f t="shared" si="2"/>
        <v>!EXIT3</v>
      </c>
      <c r="Y11" s="25">
        <v>153.24810000000002</v>
      </c>
      <c r="Z11" s="25">
        <v>26.50100000000001</v>
      </c>
      <c r="AA11" t="s">
        <v>75</v>
      </c>
    </row>
    <row r="12" spans="1:27" ht="15">
      <c r="A12" s="5">
        <v>1069</v>
      </c>
      <c r="B12" s="6">
        <v>9257.594</v>
      </c>
      <c r="C12" s="6">
        <v>7310.562</v>
      </c>
      <c r="D12" s="6">
        <v>44.914</v>
      </c>
      <c r="E12" s="6" t="s">
        <v>16</v>
      </c>
      <c r="F12" s="7"/>
      <c r="H12" s="1" t="s">
        <v>78</v>
      </c>
      <c r="Q12">
        <f t="shared" si="0"/>
        <v>1364.680922695179</v>
      </c>
      <c r="R12">
        <f t="shared" si="1"/>
        <v>44.914</v>
      </c>
      <c r="S12" t="str">
        <f t="shared" si="2"/>
        <v>!EXIT3</v>
      </c>
      <c r="Y12" s="25">
        <v>162.6481</v>
      </c>
      <c r="Z12" s="25">
        <v>27.50100000000001</v>
      </c>
      <c r="AA12" t="s">
        <v>75</v>
      </c>
    </row>
    <row r="13" spans="1:27" ht="12.75">
      <c r="A13" s="5">
        <v>1068</v>
      </c>
      <c r="B13" s="6">
        <v>8918.043</v>
      </c>
      <c r="C13" s="6">
        <v>7405.161</v>
      </c>
      <c r="D13" s="6">
        <v>42.792</v>
      </c>
      <c r="E13" s="6" t="s">
        <v>16</v>
      </c>
      <c r="F13" s="7"/>
      <c r="Q13">
        <f t="shared" si="0"/>
        <v>1717.0994129612031</v>
      </c>
      <c r="R13">
        <f t="shared" si="1"/>
        <v>42.792</v>
      </c>
      <c r="S13" t="str">
        <f t="shared" si="2"/>
        <v>!EXIT3</v>
      </c>
      <c r="Y13" s="25">
        <v>174.6481</v>
      </c>
      <c r="Z13" s="25">
        <v>28.80100000000001</v>
      </c>
      <c r="AA13" t="s">
        <v>75</v>
      </c>
    </row>
    <row r="14" spans="1:27" ht="12.75">
      <c r="A14" s="5">
        <v>1067</v>
      </c>
      <c r="B14" s="6">
        <v>8794.195</v>
      </c>
      <c r="C14" s="6">
        <v>7440.299</v>
      </c>
      <c r="D14" s="6">
        <v>42.18600000000001</v>
      </c>
      <c r="E14" s="6" t="s">
        <v>16</v>
      </c>
      <c r="F14" s="7"/>
      <c r="Q14">
        <f t="shared" si="0"/>
        <v>1845.807001916357</v>
      </c>
      <c r="R14">
        <f t="shared" si="1"/>
        <v>42.18600000000001</v>
      </c>
      <c r="S14" t="str">
        <f t="shared" si="2"/>
        <v>!EXIT3</v>
      </c>
      <c r="Y14" s="25">
        <v>192.74810000000002</v>
      </c>
      <c r="Z14" s="25">
        <v>29.201000000000008</v>
      </c>
      <c r="AA14" t="s">
        <v>75</v>
      </c>
    </row>
    <row r="15" spans="1:27" ht="12.75">
      <c r="A15" s="5">
        <v>1066</v>
      </c>
      <c r="B15" s="6">
        <v>8666.064</v>
      </c>
      <c r="C15" s="6">
        <v>7479.809</v>
      </c>
      <c r="D15" s="6">
        <v>40.843</v>
      </c>
      <c r="E15" s="6" t="s">
        <v>16</v>
      </c>
      <c r="F15" s="7"/>
      <c r="Q15">
        <f t="shared" si="0"/>
        <v>1979.776534632842</v>
      </c>
      <c r="R15">
        <f t="shared" si="1"/>
        <v>40.843</v>
      </c>
      <c r="S15" t="str">
        <f t="shared" si="2"/>
        <v>!EXIT3</v>
      </c>
      <c r="Y15" s="25">
        <v>219.44810000000007</v>
      </c>
      <c r="Z15" s="25">
        <v>31.201000000000008</v>
      </c>
      <c r="AA15" t="s">
        <v>75</v>
      </c>
    </row>
    <row r="16" spans="1:27" ht="12.75">
      <c r="A16" s="5">
        <v>1065</v>
      </c>
      <c r="B16" s="6">
        <v>8572.539</v>
      </c>
      <c r="C16" s="6">
        <v>7508.796</v>
      </c>
      <c r="D16" s="6">
        <v>40.343</v>
      </c>
      <c r="E16" s="6" t="s">
        <v>16</v>
      </c>
      <c r="F16" s="7"/>
      <c r="Q16">
        <f t="shared" si="0"/>
        <v>2077.6110997870237</v>
      </c>
      <c r="R16">
        <f t="shared" si="1"/>
        <v>40.343</v>
      </c>
      <c r="S16" t="str">
        <f t="shared" si="2"/>
        <v>!EXIT3</v>
      </c>
      <c r="Y16" s="25">
        <v>259.1481</v>
      </c>
      <c r="Z16" s="25">
        <v>30.201000000000008</v>
      </c>
      <c r="AA16" t="s">
        <v>75</v>
      </c>
    </row>
    <row r="17" spans="1:27" ht="12.75">
      <c r="A17" s="5">
        <v>1064</v>
      </c>
      <c r="B17" s="6">
        <v>8487.25</v>
      </c>
      <c r="C17" s="6">
        <v>7537.121</v>
      </c>
      <c r="D17" s="6">
        <v>39.417</v>
      </c>
      <c r="E17" s="6" t="s">
        <v>16</v>
      </c>
      <c r="F17" s="7"/>
      <c r="Q17">
        <f t="shared" si="0"/>
        <v>2167.3280860434947</v>
      </c>
      <c r="R17">
        <f t="shared" si="1"/>
        <v>39.417</v>
      </c>
      <c r="S17" t="str">
        <f t="shared" si="2"/>
        <v>!EXIT3</v>
      </c>
      <c r="Y17" s="25">
        <v>307.14810000000006</v>
      </c>
      <c r="Z17" s="25">
        <v>31.701000000000008</v>
      </c>
      <c r="AA17" t="s">
        <v>75</v>
      </c>
    </row>
    <row r="18" spans="1:27" ht="12.75">
      <c r="A18" s="5">
        <v>1063</v>
      </c>
      <c r="B18" s="6">
        <v>8412.21</v>
      </c>
      <c r="C18" s="6">
        <v>7560.382</v>
      </c>
      <c r="D18" s="6">
        <v>39.358000000000004</v>
      </c>
      <c r="E18" s="6" t="s">
        <v>16</v>
      </c>
      <c r="F18" s="7"/>
      <c r="Q18">
        <f t="shared" si="0"/>
        <v>2245.8387183849964</v>
      </c>
      <c r="R18">
        <f t="shared" si="1"/>
        <v>39.358000000000004</v>
      </c>
      <c r="S18" t="str">
        <f t="shared" si="2"/>
        <v>!EXIT3</v>
      </c>
      <c r="Y18" s="25">
        <v>339.44810000000007</v>
      </c>
      <c r="Z18" s="25">
        <v>30.401000000000007</v>
      </c>
      <c r="AA18" t="s">
        <v>75</v>
      </c>
    </row>
    <row r="19" spans="1:27" ht="13.5" thickBot="1">
      <c r="A19" s="8">
        <v>1062</v>
      </c>
      <c r="B19" s="44">
        <v>8325.629</v>
      </c>
      <c r="C19" s="44">
        <v>7585.378</v>
      </c>
      <c r="D19" s="44">
        <v>40.257999999999996</v>
      </c>
      <c r="E19" s="44" t="s">
        <v>16</v>
      </c>
      <c r="F19" s="9"/>
      <c r="Q19">
        <f t="shared" si="0"/>
        <v>2335.9444342408106</v>
      </c>
      <c r="R19">
        <f t="shared" si="1"/>
        <v>40.257999999999996</v>
      </c>
      <c r="S19" t="str">
        <f t="shared" si="2"/>
        <v>!EXIT3</v>
      </c>
      <c r="Y19" s="25">
        <v>380.34810000000004</v>
      </c>
      <c r="Z19" s="25">
        <v>31.901000000000007</v>
      </c>
      <c r="AA19" t="s">
        <v>75</v>
      </c>
    </row>
    <row r="20" spans="1:27" ht="12.75">
      <c r="A20" s="41">
        <v>1061</v>
      </c>
      <c r="B20" s="42">
        <v>8286.257</v>
      </c>
      <c r="C20" s="42">
        <v>7598.33</v>
      </c>
      <c r="D20" s="42">
        <v>39.63</v>
      </c>
      <c r="E20" s="42" t="s">
        <v>50</v>
      </c>
      <c r="F20" s="43"/>
      <c r="Q20">
        <f t="shared" si="0"/>
        <v>2377.3364974200554</v>
      </c>
      <c r="R20">
        <f t="shared" si="1"/>
        <v>39.63</v>
      </c>
      <c r="S20" t="str">
        <f t="shared" si="2"/>
        <v>LEW channel 2 !EXIT3</v>
      </c>
      <c r="Y20" s="25">
        <v>414.34810000000004</v>
      </c>
      <c r="Z20" s="25">
        <v>32.80100000000001</v>
      </c>
      <c r="AA20" t="s">
        <v>75</v>
      </c>
    </row>
    <row r="21" spans="1:27" ht="12.75">
      <c r="A21" s="5">
        <v>1060</v>
      </c>
      <c r="B21" s="6">
        <v>8269.361</v>
      </c>
      <c r="C21" s="6">
        <v>7603.035</v>
      </c>
      <c r="D21" s="6">
        <v>38.631</v>
      </c>
      <c r="E21" s="6" t="s">
        <v>16</v>
      </c>
      <c r="F21" s="7"/>
      <c r="Q21">
        <f t="shared" si="0"/>
        <v>2394.874676892243</v>
      </c>
      <c r="R21">
        <f t="shared" si="1"/>
        <v>38.631</v>
      </c>
      <c r="S21" t="str">
        <f t="shared" si="2"/>
        <v>!EXIT3</v>
      </c>
      <c r="Y21" s="25">
        <v>460.84810000000004</v>
      </c>
      <c r="Z21" s="25">
        <v>33.501000000000005</v>
      </c>
      <c r="AA21" t="s">
        <v>75</v>
      </c>
    </row>
    <row r="22" spans="1:27" ht="12.75">
      <c r="A22" s="5">
        <v>1059</v>
      </c>
      <c r="B22" s="6">
        <v>8225.632</v>
      </c>
      <c r="C22" s="6">
        <v>7615.205</v>
      </c>
      <c r="D22" s="6">
        <v>38.282000000000004</v>
      </c>
      <c r="E22" s="6" t="s">
        <v>16</v>
      </c>
      <c r="F22" s="7"/>
      <c r="Q22">
        <f t="shared" si="0"/>
        <v>2440.2654840976916</v>
      </c>
      <c r="R22">
        <f t="shared" si="1"/>
        <v>38.282000000000004</v>
      </c>
      <c r="S22" t="str">
        <f t="shared" si="2"/>
        <v>!EXIT3</v>
      </c>
      <c r="Y22" s="25">
        <v>492.2481</v>
      </c>
      <c r="Z22" s="25">
        <v>32.70100000000001</v>
      </c>
      <c r="AA22" t="s">
        <v>75</v>
      </c>
    </row>
    <row r="23" spans="1:27" ht="12.75">
      <c r="A23" s="5">
        <v>1058</v>
      </c>
      <c r="B23" s="6">
        <v>8189.545</v>
      </c>
      <c r="C23" s="6">
        <v>7619.876</v>
      </c>
      <c r="D23" s="6">
        <v>37.299</v>
      </c>
      <c r="E23" s="6" t="s">
        <v>16</v>
      </c>
      <c r="F23" s="7"/>
      <c r="J23" t="s">
        <v>133</v>
      </c>
      <c r="Q23">
        <f t="shared" si="0"/>
        <v>2476.3134049691967</v>
      </c>
      <c r="R23">
        <f t="shared" si="1"/>
        <v>37.299</v>
      </c>
      <c r="S23" t="str">
        <f t="shared" si="2"/>
        <v>!EXIT3</v>
      </c>
      <c r="Y23" s="25">
        <v>535.5481</v>
      </c>
      <c r="Z23" s="25">
        <v>33.30100000000001</v>
      </c>
      <c r="AA23" t="s">
        <v>75</v>
      </c>
    </row>
    <row r="24" spans="1:27" ht="12.75">
      <c r="A24" s="5">
        <v>1057</v>
      </c>
      <c r="B24" s="6">
        <v>8171.536</v>
      </c>
      <c r="C24" s="6">
        <v>7628.383</v>
      </c>
      <c r="D24" s="6">
        <v>39.745</v>
      </c>
      <c r="E24" s="6" t="s">
        <v>52</v>
      </c>
      <c r="F24" s="7"/>
      <c r="Q24">
        <f t="shared" si="0"/>
        <v>2495.9223758710214</v>
      </c>
      <c r="R24">
        <f t="shared" si="1"/>
        <v>39.745</v>
      </c>
      <c r="S24" t="str">
        <f t="shared" si="2"/>
        <v>REW channel 2 !EXIT3</v>
      </c>
      <c r="Y24" s="25">
        <v>575.7481</v>
      </c>
      <c r="Z24" s="25">
        <v>34.501000000000005</v>
      </c>
      <c r="AA24" t="s">
        <v>75</v>
      </c>
    </row>
    <row r="25" spans="1:27" ht="12.75">
      <c r="A25" s="5">
        <v>1056</v>
      </c>
      <c r="B25" s="6">
        <v>8163.184</v>
      </c>
      <c r="C25" s="6">
        <v>7631.668</v>
      </c>
      <c r="D25" s="6">
        <v>40.46900000000001</v>
      </c>
      <c r="E25" s="6" t="s">
        <v>51</v>
      </c>
      <c r="F25" s="7"/>
      <c r="Q25">
        <f t="shared" si="0"/>
        <v>2504.844390966621</v>
      </c>
      <c r="R25">
        <f t="shared" si="1"/>
        <v>40.46900000000001</v>
      </c>
      <c r="S25" t="str">
        <f t="shared" si="2"/>
        <v>LEW channel 3 !EXIT3</v>
      </c>
      <c r="Y25" s="25">
        <v>625.0481000000001</v>
      </c>
      <c r="Z25" s="25">
        <v>34.80100000000001</v>
      </c>
      <c r="AA25" t="s">
        <v>75</v>
      </c>
    </row>
    <row r="26" spans="1:27" ht="15">
      <c r="A26" s="5">
        <v>1055</v>
      </c>
      <c r="B26" s="6">
        <v>8104.082</v>
      </c>
      <c r="C26" s="6">
        <v>7650.687</v>
      </c>
      <c r="D26" s="6">
        <v>39.215</v>
      </c>
      <c r="E26" s="6" t="s">
        <v>16</v>
      </c>
      <c r="F26" s="7"/>
      <c r="H26" s="1" t="s">
        <v>77</v>
      </c>
      <c r="Q26">
        <f t="shared" si="0"/>
        <v>2566.8698625677102</v>
      </c>
      <c r="R26">
        <f t="shared" si="1"/>
        <v>39.215</v>
      </c>
      <c r="S26" t="str">
        <f t="shared" si="2"/>
        <v>!EXIT3</v>
      </c>
      <c r="Y26" s="25">
        <v>693.4481000000001</v>
      </c>
      <c r="Z26" s="25">
        <v>36.40100000000001</v>
      </c>
      <c r="AA26" t="s">
        <v>75</v>
      </c>
    </row>
    <row r="27" spans="1:27" ht="12.75">
      <c r="A27" s="5">
        <v>1054</v>
      </c>
      <c r="B27" s="6">
        <v>8092.534</v>
      </c>
      <c r="C27" s="6">
        <v>7656.116</v>
      </c>
      <c r="D27" s="6">
        <v>36.769</v>
      </c>
      <c r="E27" s="6" t="s">
        <v>16</v>
      </c>
      <c r="F27" s="7"/>
      <c r="Q27">
        <f t="shared" si="0"/>
        <v>2579.4427888017926</v>
      </c>
      <c r="R27">
        <f t="shared" si="1"/>
        <v>36.769</v>
      </c>
      <c r="S27" t="str">
        <f t="shared" si="2"/>
        <v>!EXIT3</v>
      </c>
      <c r="Y27" s="25">
        <v>723.5481000000001</v>
      </c>
      <c r="Z27" s="25">
        <v>37.80100000000001</v>
      </c>
      <c r="AA27" t="s">
        <v>75</v>
      </c>
    </row>
    <row r="28" spans="1:27" ht="12.75">
      <c r="A28" s="5">
        <v>1053</v>
      </c>
      <c r="B28" s="6">
        <v>8066.861</v>
      </c>
      <c r="C28" s="6">
        <v>7658.555</v>
      </c>
      <c r="D28" s="6">
        <v>36.584</v>
      </c>
      <c r="E28" s="6" t="s">
        <v>16</v>
      </c>
      <c r="F28" s="7"/>
      <c r="Q28">
        <f t="shared" si="0"/>
        <v>2604.848168988839</v>
      </c>
      <c r="R28">
        <f t="shared" si="1"/>
        <v>36.584</v>
      </c>
      <c r="S28" t="str">
        <f t="shared" si="2"/>
        <v>!EXIT3</v>
      </c>
      <c r="Y28" s="25">
        <v>754.0481000000001</v>
      </c>
      <c r="Z28" s="25">
        <v>38.001000000000005</v>
      </c>
      <c r="AA28" t="s">
        <v>75</v>
      </c>
    </row>
    <row r="29" spans="1:27" ht="12.75">
      <c r="A29" s="5">
        <v>1052</v>
      </c>
      <c r="B29" s="6">
        <v>8052.186</v>
      </c>
      <c r="C29" s="6">
        <v>7665.383</v>
      </c>
      <c r="D29" s="6">
        <v>39.143</v>
      </c>
      <c r="E29" s="6" t="s">
        <v>16</v>
      </c>
      <c r="F29" s="7"/>
      <c r="Q29">
        <f t="shared" si="0"/>
        <v>2620.8045724931685</v>
      </c>
      <c r="R29">
        <f t="shared" si="1"/>
        <v>39.143</v>
      </c>
      <c r="S29" t="str">
        <f t="shared" si="2"/>
        <v>!EXIT3</v>
      </c>
      <c r="Y29" s="25">
        <v>773.4481000000001</v>
      </c>
      <c r="Z29" s="25">
        <v>39.70100000000001</v>
      </c>
      <c r="AA29" t="s">
        <v>75</v>
      </c>
    </row>
    <row r="30" spans="1:27" ht="12.75">
      <c r="A30" s="5">
        <v>1051</v>
      </c>
      <c r="B30" s="6">
        <v>8016.137</v>
      </c>
      <c r="C30" s="6">
        <v>7678.843</v>
      </c>
      <c r="D30" s="6">
        <v>41.66</v>
      </c>
      <c r="E30" s="6" t="s">
        <v>16</v>
      </c>
      <c r="F30" s="7"/>
      <c r="Q30">
        <f t="shared" si="0"/>
        <v>2659.131594211775</v>
      </c>
      <c r="R30">
        <f t="shared" si="1"/>
        <v>41.66</v>
      </c>
      <c r="S30" t="str">
        <f t="shared" si="2"/>
        <v>!EXIT3</v>
      </c>
      <c r="Y30" s="25">
        <v>777.4740584582587</v>
      </c>
      <c r="Z30" s="25">
        <v>39.725</v>
      </c>
      <c r="AA30" t="s">
        <v>74</v>
      </c>
    </row>
    <row r="31" spans="1:27" ht="12.75">
      <c r="A31" s="5">
        <v>1050</v>
      </c>
      <c r="B31" s="6">
        <v>7959.448</v>
      </c>
      <c r="C31" s="6">
        <v>7695.599</v>
      </c>
      <c r="D31" s="6">
        <v>39.367000000000004</v>
      </c>
      <c r="E31" s="6" t="s">
        <v>59</v>
      </c>
      <c r="F31" s="7"/>
      <c r="Q31">
        <f t="shared" si="0"/>
        <v>2718.2352462311324</v>
      </c>
      <c r="R31">
        <f t="shared" si="1"/>
        <v>39.367000000000004</v>
      </c>
      <c r="S31" t="str">
        <f t="shared" si="2"/>
        <v>REW</v>
      </c>
      <c r="Y31" s="25">
        <v>791.7593733189333</v>
      </c>
      <c r="Z31" s="25">
        <v>40.515</v>
      </c>
      <c r="AA31" t="s">
        <v>74</v>
      </c>
    </row>
    <row r="32" spans="1:27" ht="12.75">
      <c r="A32" s="5">
        <v>1049</v>
      </c>
      <c r="B32" s="6">
        <v>7673.875</v>
      </c>
      <c r="C32" s="6">
        <v>7797.852</v>
      </c>
      <c r="D32" s="6">
        <v>39.496</v>
      </c>
      <c r="E32" s="6" t="s">
        <v>16</v>
      </c>
      <c r="F32" s="7"/>
      <c r="Q32">
        <f t="shared" si="0"/>
        <v>3020.804892770115</v>
      </c>
      <c r="R32">
        <f t="shared" si="1"/>
        <v>39.496</v>
      </c>
      <c r="S32" t="str">
        <f t="shared" si="2"/>
        <v>!EXIT3</v>
      </c>
      <c r="Y32" s="25">
        <v>833.1872903355586</v>
      </c>
      <c r="Z32" s="25">
        <v>41.129000000000005</v>
      </c>
      <c r="AA32" t="s">
        <v>74</v>
      </c>
    </row>
    <row r="33" spans="1:27" ht="13.5" thickBot="1">
      <c r="A33" s="8">
        <v>1048</v>
      </c>
      <c r="B33" s="44">
        <v>7666.617</v>
      </c>
      <c r="C33" s="44">
        <v>7807.943</v>
      </c>
      <c r="D33" s="44">
        <v>46.345</v>
      </c>
      <c r="E33" s="44" t="s">
        <v>16</v>
      </c>
      <c r="F33" s="9"/>
      <c r="Q33">
        <f t="shared" si="0"/>
        <v>3030.553603709964</v>
      </c>
      <c r="R33">
        <f t="shared" si="1"/>
        <v>46.345</v>
      </c>
      <c r="S33" t="str">
        <f t="shared" si="2"/>
        <v>!EXIT3</v>
      </c>
      <c r="Y33" s="25">
        <v>855.7748123081426</v>
      </c>
      <c r="Z33" s="25">
        <v>40.233000000000004</v>
      </c>
      <c r="AA33" t="s">
        <v>74</v>
      </c>
    </row>
    <row r="34" spans="25:27" ht="12.75">
      <c r="Y34" s="25">
        <v>994.9445608620446</v>
      </c>
      <c r="Z34" s="25">
        <v>42.191</v>
      </c>
      <c r="AA34" t="s">
        <v>74</v>
      </c>
    </row>
    <row r="35" spans="1:27" ht="12.75">
      <c r="A35">
        <v>1076</v>
      </c>
      <c r="B35">
        <v>9907.392</v>
      </c>
      <c r="C35">
        <v>7148.428</v>
      </c>
      <c r="D35">
        <v>37.726</v>
      </c>
      <c r="E35" t="s">
        <v>16</v>
      </c>
      <c r="F35" t="s">
        <v>132</v>
      </c>
      <c r="Y35" s="25">
        <v>1200.8045306086487</v>
      </c>
      <c r="Z35" s="25">
        <v>42.56</v>
      </c>
      <c r="AA35" t="s">
        <v>74</v>
      </c>
    </row>
    <row r="36" spans="25:27" ht="12.75">
      <c r="Y36" s="25">
        <v>1364.680922695179</v>
      </c>
      <c r="Z36" s="25">
        <v>44.914</v>
      </c>
      <c r="AA36" t="s">
        <v>74</v>
      </c>
    </row>
    <row r="37" spans="1:27" s="14" customFormat="1" ht="20.25" customHeight="1">
      <c r="A37" s="14" t="s">
        <v>69</v>
      </c>
      <c r="Y37" s="32">
        <v>1717.0994129612031</v>
      </c>
      <c r="Z37" s="32">
        <v>42.792</v>
      </c>
      <c r="AA37" t="s">
        <v>74</v>
      </c>
    </row>
    <row r="38" spans="1:27" s="14" customFormat="1" ht="20.25" customHeight="1">
      <c r="A38" s="14" t="s">
        <v>77</v>
      </c>
      <c r="L38" s="14" t="s">
        <v>78</v>
      </c>
      <c r="Y38" s="32">
        <v>1845.807001916357</v>
      </c>
      <c r="Z38" s="32">
        <v>42.18600000000001</v>
      </c>
      <c r="AA38" t="s">
        <v>74</v>
      </c>
    </row>
    <row r="39" spans="1:27" ht="12.75">
      <c r="A39" t="s">
        <v>71</v>
      </c>
      <c r="D39" t="s">
        <v>72</v>
      </c>
      <c r="G39" t="s">
        <v>134</v>
      </c>
      <c r="L39" t="s">
        <v>71</v>
      </c>
      <c r="O39" t="s">
        <v>72</v>
      </c>
      <c r="Q39" t="s">
        <v>134</v>
      </c>
      <c r="Y39" s="25">
        <v>1979.776534632842</v>
      </c>
      <c r="Z39" s="25">
        <v>40.843</v>
      </c>
      <c r="AA39" t="s">
        <v>74</v>
      </c>
    </row>
    <row r="40" spans="1:27" ht="12.75">
      <c r="A40" t="s">
        <v>70</v>
      </c>
      <c r="B40" t="s">
        <v>65</v>
      </c>
      <c r="C40" t="s">
        <v>73</v>
      </c>
      <c r="D40" t="s">
        <v>70</v>
      </c>
      <c r="E40" t="s">
        <v>65</v>
      </c>
      <c r="G40" t="s">
        <v>65</v>
      </c>
      <c r="H40" t="s">
        <v>28</v>
      </c>
      <c r="L40" t="s">
        <v>70</v>
      </c>
      <c r="M40" t="s">
        <v>65</v>
      </c>
      <c r="N40" t="s">
        <v>73</v>
      </c>
      <c r="O40" t="s">
        <v>70</v>
      </c>
      <c r="P40" t="s">
        <v>65</v>
      </c>
      <c r="Q40" t="s">
        <v>65</v>
      </c>
      <c r="R40" t="s">
        <v>28</v>
      </c>
      <c r="Y40" s="25">
        <v>2077.6110997870237</v>
      </c>
      <c r="Z40" s="25">
        <v>40.343</v>
      </c>
      <c r="AA40" t="s">
        <v>74</v>
      </c>
    </row>
    <row r="41" spans="1:27" ht="12.75">
      <c r="A41">
        <v>2</v>
      </c>
      <c r="B41">
        <v>238.8</v>
      </c>
      <c r="C41" t="s">
        <v>74</v>
      </c>
      <c r="D41">
        <v>2</v>
      </c>
      <c r="E41">
        <f>B41-237.8</f>
        <v>1</v>
      </c>
      <c r="G41">
        <f>(E41*0.89)+Q$25</f>
        <v>2505.734390966621</v>
      </c>
      <c r="H41">
        <f>W$42-D41</f>
        <v>37.918000000000006</v>
      </c>
      <c r="O41">
        <v>0</v>
      </c>
      <c r="P41">
        <v>0</v>
      </c>
      <c r="Q41">
        <f>P41+31.6481</f>
        <v>31.6481</v>
      </c>
      <c r="R41">
        <f>$W$41-O41</f>
        <v>39.70100000000001</v>
      </c>
      <c r="U41" t="s">
        <v>135</v>
      </c>
      <c r="W41">
        <f>AVERAGE(R5:R6)</f>
        <v>39.70100000000001</v>
      </c>
      <c r="Y41" s="25">
        <v>2167.3280860434947</v>
      </c>
      <c r="Z41" s="25">
        <v>39.417</v>
      </c>
      <c r="AA41" t="s">
        <v>74</v>
      </c>
    </row>
    <row r="42" spans="1:27" ht="12.75">
      <c r="A42">
        <v>3.5</v>
      </c>
      <c r="B42">
        <v>208.3</v>
      </c>
      <c r="C42" t="s">
        <v>75</v>
      </c>
      <c r="D42">
        <f aca="true" t="shared" si="3" ref="D42:D54">A42+1</f>
        <v>4.5</v>
      </c>
      <c r="E42">
        <f>237.8-B42</f>
        <v>29.5</v>
      </c>
      <c r="G42">
        <f aca="true" t="shared" si="4" ref="G42:G55">(E42*0.89)+Q$25</f>
        <v>2531.0993909666213</v>
      </c>
      <c r="H42">
        <f aca="true" t="shared" si="5" ref="H42:H55">W$42-D42</f>
        <v>35.418000000000006</v>
      </c>
      <c r="L42">
        <v>4.4</v>
      </c>
      <c r="M42">
        <v>739.7</v>
      </c>
      <c r="N42" t="s">
        <v>75</v>
      </c>
      <c r="O42">
        <f>L42+1</f>
        <v>5.4</v>
      </c>
      <c r="P42">
        <f>754.7-M42</f>
        <v>15</v>
      </c>
      <c r="Q42">
        <f aca="true" t="shared" si="6" ref="Q42:Q66">P42+31.6481</f>
        <v>46.6481</v>
      </c>
      <c r="R42">
        <f aca="true" t="shared" si="7" ref="R42:R66">$W$41-O42</f>
        <v>34.30100000000001</v>
      </c>
      <c r="U42" t="s">
        <v>136</v>
      </c>
      <c r="W42">
        <f>AVERAGE(R25,R31)</f>
        <v>39.918000000000006</v>
      </c>
      <c r="Y42" s="25">
        <v>2245.8387183849964</v>
      </c>
      <c r="Z42" s="25">
        <v>39.358000000000004</v>
      </c>
      <c r="AA42" t="s">
        <v>74</v>
      </c>
    </row>
    <row r="43" spans="1:27" ht="12.75">
      <c r="A43">
        <v>3.3</v>
      </c>
      <c r="B43">
        <v>192.7</v>
      </c>
      <c r="C43" t="s">
        <v>75</v>
      </c>
      <c r="D43">
        <f t="shared" si="3"/>
        <v>4.3</v>
      </c>
      <c r="E43">
        <f aca="true" t="shared" si="8" ref="E43:E55">237.8-B43</f>
        <v>45.10000000000002</v>
      </c>
      <c r="G43">
        <f t="shared" si="4"/>
        <v>2544.9833909666213</v>
      </c>
      <c r="H43">
        <f t="shared" si="5"/>
        <v>35.61800000000001</v>
      </c>
      <c r="L43">
        <v>8.8</v>
      </c>
      <c r="M43">
        <v>732.3</v>
      </c>
      <c r="N43" t="s">
        <v>75</v>
      </c>
      <c r="O43">
        <f aca="true" t="shared" si="9" ref="O43:O65">L43+1</f>
        <v>9.8</v>
      </c>
      <c r="P43">
        <f aca="true" t="shared" si="10" ref="P43:P66">754.7-M43</f>
        <v>22.40000000000009</v>
      </c>
      <c r="Q43">
        <f t="shared" si="6"/>
        <v>54.04810000000009</v>
      </c>
      <c r="R43">
        <f t="shared" si="7"/>
        <v>29.901000000000007</v>
      </c>
      <c r="Y43" s="25">
        <v>2335.9444342408106</v>
      </c>
      <c r="Z43" s="25">
        <v>40.257999999999996</v>
      </c>
      <c r="AA43" t="s">
        <v>74</v>
      </c>
    </row>
    <row r="44" spans="1:27" ht="12.75">
      <c r="A44">
        <v>3</v>
      </c>
      <c r="B44">
        <v>163.1</v>
      </c>
      <c r="C44" t="s">
        <v>75</v>
      </c>
      <c r="D44">
        <f t="shared" si="3"/>
        <v>4</v>
      </c>
      <c r="E44">
        <f t="shared" si="8"/>
        <v>74.70000000000002</v>
      </c>
      <c r="G44">
        <f t="shared" si="4"/>
        <v>2571.3273909666214</v>
      </c>
      <c r="H44">
        <f t="shared" si="5"/>
        <v>35.918000000000006</v>
      </c>
      <c r="L44">
        <v>9.6</v>
      </c>
      <c r="M44">
        <v>713.3</v>
      </c>
      <c r="N44" t="s">
        <v>75</v>
      </c>
      <c r="O44">
        <f t="shared" si="9"/>
        <v>10.6</v>
      </c>
      <c r="P44">
        <f t="shared" si="10"/>
        <v>41.40000000000009</v>
      </c>
      <c r="Q44">
        <f t="shared" si="6"/>
        <v>73.04810000000009</v>
      </c>
      <c r="R44">
        <f t="shared" si="7"/>
        <v>29.101000000000006</v>
      </c>
      <c r="Y44" s="25">
        <v>2377.3364974200554</v>
      </c>
      <c r="Z44" s="25">
        <v>39.63</v>
      </c>
      <c r="AA44" t="s">
        <v>74</v>
      </c>
    </row>
    <row r="45" spans="1:27" ht="12.75">
      <c r="A45">
        <v>2.3</v>
      </c>
      <c r="B45">
        <v>145.2</v>
      </c>
      <c r="C45" t="s">
        <v>75</v>
      </c>
      <c r="D45">
        <f t="shared" si="3"/>
        <v>3.3</v>
      </c>
      <c r="E45">
        <f t="shared" si="8"/>
        <v>92.60000000000002</v>
      </c>
      <c r="G45">
        <f t="shared" si="4"/>
        <v>2587.2583909666214</v>
      </c>
      <c r="H45">
        <f t="shared" si="5"/>
        <v>36.61800000000001</v>
      </c>
      <c r="L45">
        <v>11.1</v>
      </c>
      <c r="M45">
        <v>688.2</v>
      </c>
      <c r="N45" t="s">
        <v>75</v>
      </c>
      <c r="O45">
        <f t="shared" si="9"/>
        <v>12.1</v>
      </c>
      <c r="P45">
        <f t="shared" si="10"/>
        <v>66.5</v>
      </c>
      <c r="Q45">
        <f t="shared" si="6"/>
        <v>98.1481</v>
      </c>
      <c r="R45">
        <f t="shared" si="7"/>
        <v>27.601000000000006</v>
      </c>
      <c r="Y45" s="25">
        <v>2394.874676892243</v>
      </c>
      <c r="Z45" s="25">
        <v>38.631</v>
      </c>
      <c r="AA45" t="s">
        <v>74</v>
      </c>
    </row>
    <row r="46" spans="1:27" ht="12.75">
      <c r="A46">
        <v>2</v>
      </c>
      <c r="B46">
        <v>129.8</v>
      </c>
      <c r="C46" t="s">
        <v>75</v>
      </c>
      <c r="D46">
        <f t="shared" si="3"/>
        <v>3</v>
      </c>
      <c r="E46">
        <f t="shared" si="8"/>
        <v>108</v>
      </c>
      <c r="G46">
        <f t="shared" si="4"/>
        <v>2600.964390966621</v>
      </c>
      <c r="H46">
        <f t="shared" si="5"/>
        <v>36.918000000000006</v>
      </c>
      <c r="L46">
        <v>12.5</v>
      </c>
      <c r="M46">
        <v>665.7</v>
      </c>
      <c r="N46" t="s">
        <v>75</v>
      </c>
      <c r="O46">
        <f t="shared" si="9"/>
        <v>13.5</v>
      </c>
      <c r="P46">
        <f t="shared" si="10"/>
        <v>89</v>
      </c>
      <c r="Q46">
        <f t="shared" si="6"/>
        <v>120.6481</v>
      </c>
      <c r="R46">
        <f t="shared" si="7"/>
        <v>26.201000000000008</v>
      </c>
      <c r="Y46" s="25">
        <v>2440.2654840976916</v>
      </c>
      <c r="Z46" s="25">
        <v>38.282000000000004</v>
      </c>
      <c r="AA46" t="s">
        <v>74</v>
      </c>
    </row>
    <row r="47" spans="1:27" ht="12.75">
      <c r="A47">
        <v>2.4</v>
      </c>
      <c r="B47">
        <v>99.5</v>
      </c>
      <c r="C47" t="s">
        <v>75</v>
      </c>
      <c r="D47">
        <f t="shared" si="3"/>
        <v>3.4</v>
      </c>
      <c r="E47">
        <f t="shared" si="8"/>
        <v>138.3</v>
      </c>
      <c r="G47">
        <f t="shared" si="4"/>
        <v>2627.931390966621</v>
      </c>
      <c r="H47">
        <f t="shared" si="5"/>
        <v>36.51800000000001</v>
      </c>
      <c r="L47">
        <v>12.9</v>
      </c>
      <c r="M47">
        <v>646.01</v>
      </c>
      <c r="N47" t="s">
        <v>75</v>
      </c>
      <c r="O47">
        <f t="shared" si="9"/>
        <v>13.9</v>
      </c>
      <c r="P47">
        <f t="shared" si="10"/>
        <v>108.69000000000005</v>
      </c>
      <c r="Q47">
        <f t="shared" si="6"/>
        <v>140.33810000000005</v>
      </c>
      <c r="R47">
        <f t="shared" si="7"/>
        <v>25.80100000000001</v>
      </c>
      <c r="Y47" s="25">
        <v>2476.3134049691967</v>
      </c>
      <c r="Z47" s="25">
        <v>37.299</v>
      </c>
      <c r="AA47" t="s">
        <v>74</v>
      </c>
    </row>
    <row r="48" spans="1:27" ht="12.75">
      <c r="A48">
        <v>3.3</v>
      </c>
      <c r="B48">
        <v>73.7</v>
      </c>
      <c r="C48" t="s">
        <v>75</v>
      </c>
      <c r="D48">
        <f t="shared" si="3"/>
        <v>4.3</v>
      </c>
      <c r="E48">
        <f t="shared" si="8"/>
        <v>164.10000000000002</v>
      </c>
      <c r="G48">
        <f t="shared" si="4"/>
        <v>2650.893390966621</v>
      </c>
      <c r="H48">
        <f t="shared" si="5"/>
        <v>35.61800000000001</v>
      </c>
      <c r="L48">
        <v>12.2</v>
      </c>
      <c r="M48">
        <v>633.1</v>
      </c>
      <c r="N48" t="s">
        <v>75</v>
      </c>
      <c r="O48">
        <f t="shared" si="9"/>
        <v>13.2</v>
      </c>
      <c r="P48">
        <f t="shared" si="10"/>
        <v>121.60000000000002</v>
      </c>
      <c r="Q48">
        <f t="shared" si="6"/>
        <v>153.24810000000002</v>
      </c>
      <c r="R48">
        <f t="shared" si="7"/>
        <v>26.50100000000001</v>
      </c>
      <c r="Y48" s="25">
        <v>2495.9223758710214</v>
      </c>
      <c r="Z48" s="25">
        <v>39.745</v>
      </c>
      <c r="AA48" t="s">
        <v>74</v>
      </c>
    </row>
    <row r="49" spans="1:27" ht="12.75">
      <c r="A49">
        <v>2</v>
      </c>
      <c r="B49">
        <v>54.8</v>
      </c>
      <c r="C49" t="s">
        <v>75</v>
      </c>
      <c r="D49">
        <f t="shared" si="3"/>
        <v>3</v>
      </c>
      <c r="E49">
        <f t="shared" si="8"/>
        <v>183</v>
      </c>
      <c r="G49">
        <f t="shared" si="4"/>
        <v>2667.714390966621</v>
      </c>
      <c r="H49">
        <f t="shared" si="5"/>
        <v>36.918000000000006</v>
      </c>
      <c r="L49">
        <v>11.2</v>
      </c>
      <c r="M49">
        <v>623.7</v>
      </c>
      <c r="N49" t="s">
        <v>75</v>
      </c>
      <c r="O49">
        <f t="shared" si="9"/>
        <v>12.2</v>
      </c>
      <c r="P49">
        <f t="shared" si="10"/>
        <v>131</v>
      </c>
      <c r="Q49">
        <f t="shared" si="6"/>
        <v>162.6481</v>
      </c>
      <c r="R49">
        <f t="shared" si="7"/>
        <v>27.50100000000001</v>
      </c>
      <c r="Y49" s="25">
        <v>2504.844390966621</v>
      </c>
      <c r="Z49" s="25">
        <v>40.46900000000001</v>
      </c>
      <c r="AA49" t="s">
        <v>74</v>
      </c>
    </row>
    <row r="50" spans="1:27" ht="12.75">
      <c r="A50">
        <v>3.3</v>
      </c>
      <c r="B50">
        <v>42.8</v>
      </c>
      <c r="C50" t="s">
        <v>75</v>
      </c>
      <c r="D50">
        <f t="shared" si="3"/>
        <v>4.3</v>
      </c>
      <c r="E50">
        <f t="shared" si="8"/>
        <v>195</v>
      </c>
      <c r="G50">
        <f t="shared" si="4"/>
        <v>2678.3943909666214</v>
      </c>
      <c r="H50">
        <f t="shared" si="5"/>
        <v>35.61800000000001</v>
      </c>
      <c r="L50">
        <v>9.9</v>
      </c>
      <c r="M50">
        <v>611.7</v>
      </c>
      <c r="N50" t="s">
        <v>75</v>
      </c>
      <c r="O50">
        <f t="shared" si="9"/>
        <v>10.9</v>
      </c>
      <c r="P50">
        <f t="shared" si="10"/>
        <v>143</v>
      </c>
      <c r="Q50">
        <f t="shared" si="6"/>
        <v>174.6481</v>
      </c>
      <c r="R50">
        <f t="shared" si="7"/>
        <v>28.80100000000001</v>
      </c>
      <c r="Y50" s="25">
        <v>2505.734390966621</v>
      </c>
      <c r="Z50" s="25">
        <v>37.918000000000006</v>
      </c>
      <c r="AA50" t="s">
        <v>75</v>
      </c>
    </row>
    <row r="51" spans="1:27" ht="12.75">
      <c r="A51">
        <v>4.8</v>
      </c>
      <c r="B51">
        <v>33.65</v>
      </c>
      <c r="C51" t="s">
        <v>75</v>
      </c>
      <c r="D51">
        <f t="shared" si="3"/>
        <v>5.8</v>
      </c>
      <c r="E51">
        <f t="shared" si="8"/>
        <v>204.15</v>
      </c>
      <c r="G51">
        <f t="shared" si="4"/>
        <v>2686.537890966621</v>
      </c>
      <c r="H51">
        <f t="shared" si="5"/>
        <v>34.11800000000001</v>
      </c>
      <c r="L51">
        <v>9.5</v>
      </c>
      <c r="M51">
        <v>593.6</v>
      </c>
      <c r="N51" t="s">
        <v>75</v>
      </c>
      <c r="O51">
        <f t="shared" si="9"/>
        <v>10.5</v>
      </c>
      <c r="P51">
        <f t="shared" si="10"/>
        <v>161.10000000000002</v>
      </c>
      <c r="Q51">
        <f t="shared" si="6"/>
        <v>192.74810000000002</v>
      </c>
      <c r="R51">
        <f t="shared" si="7"/>
        <v>29.201000000000008</v>
      </c>
      <c r="Y51" s="25">
        <v>2531.0993909666213</v>
      </c>
      <c r="Z51" s="25">
        <v>35.418000000000006</v>
      </c>
      <c r="AA51" t="s">
        <v>75</v>
      </c>
    </row>
    <row r="52" spans="1:27" ht="12.75">
      <c r="A52">
        <v>5.9</v>
      </c>
      <c r="B52">
        <v>25.9</v>
      </c>
      <c r="C52" t="s">
        <v>75</v>
      </c>
      <c r="D52">
        <f t="shared" si="3"/>
        <v>6.9</v>
      </c>
      <c r="E52">
        <f t="shared" si="8"/>
        <v>211.9</v>
      </c>
      <c r="G52">
        <f t="shared" si="4"/>
        <v>2693.435390966621</v>
      </c>
      <c r="H52">
        <f t="shared" si="5"/>
        <v>33.01800000000001</v>
      </c>
      <c r="L52">
        <v>7.5</v>
      </c>
      <c r="M52">
        <v>566.9</v>
      </c>
      <c r="N52" t="s">
        <v>75</v>
      </c>
      <c r="O52">
        <f t="shared" si="9"/>
        <v>8.5</v>
      </c>
      <c r="P52">
        <f t="shared" si="10"/>
        <v>187.80000000000007</v>
      </c>
      <c r="Q52">
        <f t="shared" si="6"/>
        <v>219.44810000000007</v>
      </c>
      <c r="R52">
        <f t="shared" si="7"/>
        <v>31.201000000000008</v>
      </c>
      <c r="Y52" s="25">
        <v>2544.9833909666213</v>
      </c>
      <c r="Z52" s="25">
        <v>35.61800000000001</v>
      </c>
      <c r="AA52" t="s">
        <v>75</v>
      </c>
    </row>
    <row r="53" spans="1:27" ht="12.75">
      <c r="A53">
        <v>6</v>
      </c>
      <c r="B53">
        <v>17.4</v>
      </c>
      <c r="C53" t="s">
        <v>75</v>
      </c>
      <c r="D53">
        <f t="shared" si="3"/>
        <v>7</v>
      </c>
      <c r="E53">
        <f t="shared" si="8"/>
        <v>220.4</v>
      </c>
      <c r="G53">
        <f t="shared" si="4"/>
        <v>2701.000390966621</v>
      </c>
      <c r="H53">
        <f t="shared" si="5"/>
        <v>32.918000000000006</v>
      </c>
      <c r="L53">
        <v>8.5</v>
      </c>
      <c r="M53">
        <v>527.2</v>
      </c>
      <c r="N53" t="s">
        <v>75</v>
      </c>
      <c r="O53">
        <f t="shared" si="9"/>
        <v>9.5</v>
      </c>
      <c r="P53">
        <f t="shared" si="10"/>
        <v>227.5</v>
      </c>
      <c r="Q53">
        <f t="shared" si="6"/>
        <v>259.1481</v>
      </c>
      <c r="R53">
        <f t="shared" si="7"/>
        <v>30.201000000000008</v>
      </c>
      <c r="Y53" s="25">
        <v>2571.3273909666214</v>
      </c>
      <c r="Z53" s="25">
        <v>35.918000000000006</v>
      </c>
      <c r="AA53" t="s">
        <v>75</v>
      </c>
    </row>
    <row r="54" spans="1:27" ht="12.75">
      <c r="A54">
        <v>5.8</v>
      </c>
      <c r="B54">
        <v>8.8</v>
      </c>
      <c r="C54" t="s">
        <v>75</v>
      </c>
      <c r="D54">
        <f t="shared" si="3"/>
        <v>6.8</v>
      </c>
      <c r="E54">
        <f t="shared" si="8"/>
        <v>229</v>
      </c>
      <c r="G54">
        <f t="shared" si="4"/>
        <v>2708.654390966621</v>
      </c>
      <c r="H54">
        <f t="shared" si="5"/>
        <v>33.11800000000001</v>
      </c>
      <c r="L54">
        <v>7</v>
      </c>
      <c r="M54">
        <v>479.2</v>
      </c>
      <c r="N54" t="s">
        <v>75</v>
      </c>
      <c r="O54">
        <f t="shared" si="9"/>
        <v>8</v>
      </c>
      <c r="P54">
        <f t="shared" si="10"/>
        <v>275.50000000000006</v>
      </c>
      <c r="Q54">
        <f t="shared" si="6"/>
        <v>307.14810000000006</v>
      </c>
      <c r="R54">
        <f t="shared" si="7"/>
        <v>31.701000000000008</v>
      </c>
      <c r="Y54" s="25">
        <v>2587.2583909666214</v>
      </c>
      <c r="Z54" s="25">
        <v>36.61800000000001</v>
      </c>
      <c r="AA54" t="s">
        <v>75</v>
      </c>
    </row>
    <row r="55" spans="1:27" ht="12.75">
      <c r="A55">
        <v>0</v>
      </c>
      <c r="B55">
        <v>1</v>
      </c>
      <c r="C55" t="s">
        <v>74</v>
      </c>
      <c r="D55">
        <v>0</v>
      </c>
      <c r="E55">
        <f t="shared" si="8"/>
        <v>236.8</v>
      </c>
      <c r="G55">
        <f t="shared" si="4"/>
        <v>2715.596390966621</v>
      </c>
      <c r="H55">
        <f t="shared" si="5"/>
        <v>39.918000000000006</v>
      </c>
      <c r="L55">
        <v>8.3</v>
      </c>
      <c r="M55">
        <v>446.9</v>
      </c>
      <c r="N55" t="s">
        <v>75</v>
      </c>
      <c r="O55">
        <f t="shared" si="9"/>
        <v>9.3</v>
      </c>
      <c r="P55">
        <f t="shared" si="10"/>
        <v>307.80000000000007</v>
      </c>
      <c r="Q55">
        <f t="shared" si="6"/>
        <v>339.44810000000007</v>
      </c>
      <c r="R55">
        <f t="shared" si="7"/>
        <v>30.401000000000007</v>
      </c>
      <c r="Y55" s="25">
        <v>2600.964390966621</v>
      </c>
      <c r="Z55" s="25">
        <v>36.918000000000006</v>
      </c>
      <c r="AA55" t="s">
        <v>75</v>
      </c>
    </row>
    <row r="56" spans="12:27" ht="12.75">
      <c r="L56">
        <v>6.8</v>
      </c>
      <c r="M56">
        <v>406</v>
      </c>
      <c r="N56" t="s">
        <v>75</v>
      </c>
      <c r="O56">
        <f t="shared" si="9"/>
        <v>7.8</v>
      </c>
      <c r="P56">
        <f t="shared" si="10"/>
        <v>348.70000000000005</v>
      </c>
      <c r="Q56">
        <f t="shared" si="6"/>
        <v>380.34810000000004</v>
      </c>
      <c r="R56">
        <f t="shared" si="7"/>
        <v>31.901000000000007</v>
      </c>
      <c r="Y56" s="25">
        <v>2627.931390966621</v>
      </c>
      <c r="Z56" s="25">
        <v>36.51800000000001</v>
      </c>
      <c r="AA56" t="s">
        <v>75</v>
      </c>
    </row>
    <row r="57" spans="12:27" ht="12.75">
      <c r="L57">
        <v>5.9</v>
      </c>
      <c r="M57">
        <v>372</v>
      </c>
      <c r="N57" t="s">
        <v>75</v>
      </c>
      <c r="O57">
        <f t="shared" si="9"/>
        <v>6.9</v>
      </c>
      <c r="P57">
        <f t="shared" si="10"/>
        <v>382.70000000000005</v>
      </c>
      <c r="Q57">
        <f t="shared" si="6"/>
        <v>414.34810000000004</v>
      </c>
      <c r="R57">
        <f t="shared" si="7"/>
        <v>32.80100000000001</v>
      </c>
      <c r="Y57" s="25">
        <v>2650.893390966621</v>
      </c>
      <c r="Z57" s="25">
        <v>35.61800000000001</v>
      </c>
      <c r="AA57" t="s">
        <v>75</v>
      </c>
    </row>
    <row r="58" spans="12:27" ht="12.75">
      <c r="L58">
        <v>5.2</v>
      </c>
      <c r="M58">
        <v>325.5</v>
      </c>
      <c r="N58" t="s">
        <v>75</v>
      </c>
      <c r="O58">
        <f t="shared" si="9"/>
        <v>6.2</v>
      </c>
      <c r="P58">
        <f t="shared" si="10"/>
        <v>429.20000000000005</v>
      </c>
      <c r="Q58">
        <f t="shared" si="6"/>
        <v>460.84810000000004</v>
      </c>
      <c r="R58">
        <f t="shared" si="7"/>
        <v>33.501000000000005</v>
      </c>
      <c r="Y58" s="25">
        <v>2667.714390966621</v>
      </c>
      <c r="Z58" s="25">
        <v>36.918000000000006</v>
      </c>
      <c r="AA58" t="s">
        <v>75</v>
      </c>
    </row>
    <row r="59" spans="12:27" ht="12.75">
      <c r="L59">
        <v>6</v>
      </c>
      <c r="M59">
        <v>294.1</v>
      </c>
      <c r="N59" t="s">
        <v>75</v>
      </c>
      <c r="O59">
        <f t="shared" si="9"/>
        <v>7</v>
      </c>
      <c r="P59">
        <f t="shared" si="10"/>
        <v>460.6</v>
      </c>
      <c r="Q59">
        <f t="shared" si="6"/>
        <v>492.2481</v>
      </c>
      <c r="R59">
        <f t="shared" si="7"/>
        <v>32.70100000000001</v>
      </c>
      <c r="Y59" s="25">
        <v>2678.3943909666214</v>
      </c>
      <c r="Z59" s="25">
        <v>35.61800000000001</v>
      </c>
      <c r="AA59" t="s">
        <v>75</v>
      </c>
    </row>
    <row r="60" spans="12:27" ht="12.75">
      <c r="L60">
        <v>5.4</v>
      </c>
      <c r="M60">
        <v>250.8</v>
      </c>
      <c r="N60" t="s">
        <v>75</v>
      </c>
      <c r="O60">
        <f t="shared" si="9"/>
        <v>6.4</v>
      </c>
      <c r="P60">
        <f t="shared" si="10"/>
        <v>503.90000000000003</v>
      </c>
      <c r="Q60">
        <f t="shared" si="6"/>
        <v>535.5481</v>
      </c>
      <c r="R60">
        <f t="shared" si="7"/>
        <v>33.30100000000001</v>
      </c>
      <c r="Y60" s="25">
        <v>2686.537890966621</v>
      </c>
      <c r="Z60" s="25">
        <v>34.11800000000001</v>
      </c>
      <c r="AA60" t="s">
        <v>75</v>
      </c>
    </row>
    <row r="61" spans="12:27" ht="12.75">
      <c r="L61">
        <v>4.2</v>
      </c>
      <c r="M61">
        <v>210.6</v>
      </c>
      <c r="N61" t="s">
        <v>75</v>
      </c>
      <c r="O61">
        <f t="shared" si="9"/>
        <v>5.2</v>
      </c>
      <c r="P61">
        <f t="shared" si="10"/>
        <v>544.1</v>
      </c>
      <c r="Q61">
        <f t="shared" si="6"/>
        <v>575.7481</v>
      </c>
      <c r="R61">
        <f t="shared" si="7"/>
        <v>34.501000000000005</v>
      </c>
      <c r="Y61" s="25">
        <v>2693.435390966621</v>
      </c>
      <c r="Z61" s="25">
        <v>33.01800000000001</v>
      </c>
      <c r="AA61" t="s">
        <v>75</v>
      </c>
    </row>
    <row r="62" spans="12:27" ht="12.75">
      <c r="L62">
        <v>3.9</v>
      </c>
      <c r="M62">
        <v>161.3</v>
      </c>
      <c r="N62" t="s">
        <v>75</v>
      </c>
      <c r="O62">
        <f t="shared" si="9"/>
        <v>4.9</v>
      </c>
      <c r="P62">
        <f t="shared" si="10"/>
        <v>593.4000000000001</v>
      </c>
      <c r="Q62">
        <f t="shared" si="6"/>
        <v>625.0481000000001</v>
      </c>
      <c r="R62">
        <f t="shared" si="7"/>
        <v>34.80100000000001</v>
      </c>
      <c r="Y62" s="25">
        <v>2701.000390966621</v>
      </c>
      <c r="Z62" s="25">
        <v>32.918000000000006</v>
      </c>
      <c r="AA62" t="s">
        <v>75</v>
      </c>
    </row>
    <row r="63" spans="12:27" ht="12.75">
      <c r="L63">
        <v>2.3</v>
      </c>
      <c r="M63">
        <v>92.9</v>
      </c>
      <c r="N63" t="s">
        <v>75</v>
      </c>
      <c r="O63">
        <f t="shared" si="9"/>
        <v>3.3</v>
      </c>
      <c r="P63">
        <f t="shared" si="10"/>
        <v>661.8000000000001</v>
      </c>
      <c r="Q63">
        <f t="shared" si="6"/>
        <v>693.4481000000001</v>
      </c>
      <c r="R63">
        <f t="shared" si="7"/>
        <v>36.40100000000001</v>
      </c>
      <c r="Y63" s="25">
        <v>2708.654390966621</v>
      </c>
      <c r="Z63" s="25">
        <v>33.11800000000001</v>
      </c>
      <c r="AA63" t="s">
        <v>75</v>
      </c>
    </row>
    <row r="64" spans="12:27" ht="12.75">
      <c r="L64">
        <v>0.9</v>
      </c>
      <c r="M64">
        <v>62.8</v>
      </c>
      <c r="N64" t="s">
        <v>75</v>
      </c>
      <c r="O64">
        <f t="shared" si="9"/>
        <v>1.9</v>
      </c>
      <c r="P64">
        <f t="shared" si="10"/>
        <v>691.9000000000001</v>
      </c>
      <c r="Q64">
        <f t="shared" si="6"/>
        <v>723.5481000000001</v>
      </c>
      <c r="R64">
        <f t="shared" si="7"/>
        <v>37.80100000000001</v>
      </c>
      <c r="Y64" s="25">
        <v>2715.596390966621</v>
      </c>
      <c r="Z64" s="25">
        <v>39.918000000000006</v>
      </c>
      <c r="AA64" t="s">
        <v>75</v>
      </c>
    </row>
    <row r="65" spans="12:27" ht="12.75">
      <c r="L65">
        <v>0.7</v>
      </c>
      <c r="M65">
        <v>32.3</v>
      </c>
      <c r="N65" t="s">
        <v>75</v>
      </c>
      <c r="O65">
        <f t="shared" si="9"/>
        <v>1.7</v>
      </c>
      <c r="P65">
        <f t="shared" si="10"/>
        <v>722.4000000000001</v>
      </c>
      <c r="Q65">
        <f t="shared" si="6"/>
        <v>754.0481000000001</v>
      </c>
      <c r="R65">
        <f t="shared" si="7"/>
        <v>38.001000000000005</v>
      </c>
      <c r="Y65" s="25">
        <v>3020.804892770115</v>
      </c>
      <c r="Z65" s="25">
        <v>39.496</v>
      </c>
      <c r="AA65" t="s">
        <v>74</v>
      </c>
    </row>
    <row r="66" spans="12:27" ht="12.75">
      <c r="L66">
        <v>0</v>
      </c>
      <c r="M66">
        <v>12.9</v>
      </c>
      <c r="N66" t="s">
        <v>75</v>
      </c>
      <c r="O66">
        <v>0</v>
      </c>
      <c r="P66">
        <f t="shared" si="10"/>
        <v>741.8000000000001</v>
      </c>
      <c r="Q66">
        <f t="shared" si="6"/>
        <v>773.4481000000001</v>
      </c>
      <c r="R66">
        <f t="shared" si="7"/>
        <v>39.70100000000001</v>
      </c>
      <c r="Y66" s="25">
        <v>3030.553603709964</v>
      </c>
      <c r="Z66" s="25">
        <v>46.345</v>
      </c>
      <c r="AA66" t="s">
        <v>74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Y173"/>
  <sheetViews>
    <sheetView zoomScale="85" zoomScaleNormal="85" workbookViewId="0" topLeftCell="A1">
      <selection activeCell="U118" sqref="A69:U118"/>
    </sheetView>
  </sheetViews>
  <sheetFormatPr defaultColWidth="9.140625" defaultRowHeight="12.75"/>
  <cols>
    <col min="5" max="5" width="12.57421875" style="0" customWidth="1"/>
    <col min="10" max="10" width="16.8515625" style="0" customWidth="1"/>
    <col min="18" max="18" width="11.421875" style="0" customWidth="1"/>
  </cols>
  <sheetData>
    <row r="2" ht="10.5" customHeight="1"/>
    <row r="3" spans="2:21" s="11" customFormat="1" ht="27.75" customHeight="1" thickBot="1">
      <c r="B3" s="11" t="s">
        <v>44</v>
      </c>
      <c r="O3" s="11" t="s">
        <v>42</v>
      </c>
      <c r="U3" s="11" t="s">
        <v>43</v>
      </c>
    </row>
    <row r="4" spans="2:25" s="1" customFormat="1" ht="19.5" customHeight="1">
      <c r="B4" s="1" t="s">
        <v>27</v>
      </c>
      <c r="C4" s="1" t="s">
        <v>26</v>
      </c>
      <c r="D4" s="1" t="s">
        <v>25</v>
      </c>
      <c r="E4" s="1" t="s">
        <v>28</v>
      </c>
      <c r="F4" s="1" t="s">
        <v>29</v>
      </c>
      <c r="K4" s="2" t="s">
        <v>41</v>
      </c>
      <c r="L4" s="3"/>
      <c r="M4" s="4"/>
      <c r="O4" s="1" t="s">
        <v>27</v>
      </c>
      <c r="P4" s="1" t="s">
        <v>26</v>
      </c>
      <c r="Q4" s="1" t="s">
        <v>25</v>
      </c>
      <c r="R4" s="1" t="s">
        <v>28</v>
      </c>
      <c r="S4" s="1" t="s">
        <v>29</v>
      </c>
      <c r="U4" s="1" t="s">
        <v>27</v>
      </c>
      <c r="V4" s="1" t="s">
        <v>26</v>
      </c>
      <c r="W4" s="1" t="s">
        <v>25</v>
      </c>
      <c r="X4" s="1" t="s">
        <v>28</v>
      </c>
      <c r="Y4" s="1" t="s">
        <v>29</v>
      </c>
    </row>
    <row r="5" spans="2:25" ht="12.75">
      <c r="B5">
        <v>1</v>
      </c>
      <c r="C5">
        <v>8660.8</v>
      </c>
      <c r="D5">
        <v>9442.64</v>
      </c>
      <c r="E5">
        <v>71.31</v>
      </c>
      <c r="F5" t="s">
        <v>9</v>
      </c>
      <c r="K5" s="45" t="s">
        <v>35</v>
      </c>
      <c r="L5" s="46">
        <v>86.775</v>
      </c>
      <c r="M5" s="7"/>
      <c r="O5">
        <v>1</v>
      </c>
      <c r="P5">
        <v>8660.8</v>
      </c>
      <c r="Q5">
        <v>9442.64</v>
      </c>
      <c r="R5">
        <f>E5+elev</f>
        <v>46.977000000000004</v>
      </c>
      <c r="S5" t="s">
        <v>9</v>
      </c>
      <c r="U5">
        <v>4</v>
      </c>
      <c r="V5">
        <v>9921.61</v>
      </c>
      <c r="W5">
        <v>10111.75</v>
      </c>
      <c r="X5">
        <v>62.497</v>
      </c>
      <c r="Y5" t="s">
        <v>18</v>
      </c>
    </row>
    <row r="6" spans="2:25" ht="12.75">
      <c r="B6">
        <v>2</v>
      </c>
      <c r="C6">
        <v>10000</v>
      </c>
      <c r="D6">
        <v>10000</v>
      </c>
      <c r="E6">
        <v>100</v>
      </c>
      <c r="F6" t="s">
        <v>10</v>
      </c>
      <c r="K6" s="45" t="s">
        <v>36</v>
      </c>
      <c r="L6" s="46">
        <v>86.891</v>
      </c>
      <c r="M6" s="7"/>
      <c r="O6">
        <v>2</v>
      </c>
      <c r="P6">
        <v>10000</v>
      </c>
      <c r="Q6">
        <v>10000</v>
      </c>
      <c r="R6">
        <f aca="true" t="shared" si="0" ref="R6:R69">E6+elev</f>
        <v>75.667</v>
      </c>
      <c r="S6" t="s">
        <v>10</v>
      </c>
      <c r="U6">
        <v>1090</v>
      </c>
      <c r="V6">
        <v>9926.002</v>
      </c>
      <c r="W6">
        <v>10086.706</v>
      </c>
      <c r="X6">
        <v>41.119</v>
      </c>
      <c r="Y6" t="s">
        <v>58</v>
      </c>
    </row>
    <row r="7" spans="2:25" ht="12.75">
      <c r="B7">
        <v>2</v>
      </c>
      <c r="C7">
        <v>10000.231</v>
      </c>
      <c r="D7">
        <v>10000.096</v>
      </c>
      <c r="E7">
        <v>95.667</v>
      </c>
      <c r="F7" t="s">
        <v>10</v>
      </c>
      <c r="K7" s="5"/>
      <c r="L7" s="6"/>
      <c r="M7" s="7"/>
      <c r="O7">
        <v>2</v>
      </c>
      <c r="P7">
        <v>10000.231</v>
      </c>
      <c r="Q7">
        <v>10000.096</v>
      </c>
      <c r="R7">
        <f t="shared" si="0"/>
        <v>71.334</v>
      </c>
      <c r="S7" t="s">
        <v>10</v>
      </c>
      <c r="U7">
        <v>1091</v>
      </c>
      <c r="V7">
        <v>9939.607</v>
      </c>
      <c r="W7">
        <v>10086.432</v>
      </c>
      <c r="X7">
        <v>49.84</v>
      </c>
      <c r="Y7" t="s">
        <v>20</v>
      </c>
    </row>
    <row r="8" spans="2:25" ht="12.75">
      <c r="B8">
        <v>1000</v>
      </c>
      <c r="C8">
        <v>8672.548</v>
      </c>
      <c r="D8">
        <v>9458.101</v>
      </c>
      <c r="E8">
        <v>69.582</v>
      </c>
      <c r="F8" t="s">
        <v>11</v>
      </c>
      <c r="K8" s="5" t="s">
        <v>37</v>
      </c>
      <c r="L8" s="6">
        <f>AVERAGE(L5:L6)</f>
        <v>86.833</v>
      </c>
      <c r="M8" s="7"/>
      <c r="O8">
        <v>1000</v>
      </c>
      <c r="P8">
        <v>8672.548</v>
      </c>
      <c r="Q8">
        <v>9458.101</v>
      </c>
      <c r="R8">
        <f t="shared" si="0"/>
        <v>45.248999999999995</v>
      </c>
      <c r="S8" t="s">
        <v>11</v>
      </c>
      <c r="U8">
        <v>1092</v>
      </c>
      <c r="V8">
        <v>9944.727</v>
      </c>
      <c r="W8">
        <v>10086.838</v>
      </c>
      <c r="X8">
        <v>50.745</v>
      </c>
      <c r="Y8" t="s">
        <v>20</v>
      </c>
    </row>
    <row r="9" spans="2:25" ht="12.75">
      <c r="B9">
        <v>1001</v>
      </c>
      <c r="C9">
        <v>9458.069</v>
      </c>
      <c r="D9">
        <v>9925.956</v>
      </c>
      <c r="E9">
        <v>65.578</v>
      </c>
      <c r="F9" t="s">
        <v>12</v>
      </c>
      <c r="G9" t="s">
        <v>30</v>
      </c>
      <c r="K9" s="5"/>
      <c r="L9" s="6"/>
      <c r="M9" s="7"/>
      <c r="O9">
        <v>1001</v>
      </c>
      <c r="P9">
        <v>9458.069</v>
      </c>
      <c r="Q9">
        <v>9925.956</v>
      </c>
      <c r="R9">
        <f t="shared" si="0"/>
        <v>41.245000000000005</v>
      </c>
      <c r="S9" t="s">
        <v>12</v>
      </c>
      <c r="U9">
        <v>1093</v>
      </c>
      <c r="V9">
        <v>9945.013</v>
      </c>
      <c r="W9">
        <v>10086.657</v>
      </c>
      <c r="X9">
        <v>50.409000000000006</v>
      </c>
      <c r="Y9" t="s">
        <v>20</v>
      </c>
    </row>
    <row r="10" spans="2:25" ht="12.75">
      <c r="B10">
        <v>1002</v>
      </c>
      <c r="C10">
        <v>9528.419</v>
      </c>
      <c r="D10">
        <v>9996.904</v>
      </c>
      <c r="E10">
        <v>65.522</v>
      </c>
      <c r="F10" t="s">
        <v>12</v>
      </c>
      <c r="G10" t="s">
        <v>31</v>
      </c>
      <c r="K10" s="5" t="s">
        <v>38</v>
      </c>
      <c r="L10" s="6"/>
      <c r="M10" s="7"/>
      <c r="O10">
        <v>1002</v>
      </c>
      <c r="P10">
        <v>9528.419</v>
      </c>
      <c r="Q10">
        <v>9996.904</v>
      </c>
      <c r="R10">
        <f t="shared" si="0"/>
        <v>41.18900000000001</v>
      </c>
      <c r="S10" t="s">
        <v>12</v>
      </c>
      <c r="U10">
        <v>1094</v>
      </c>
      <c r="V10">
        <v>9985.214</v>
      </c>
      <c r="W10">
        <v>10092.941</v>
      </c>
      <c r="X10">
        <v>50.63</v>
      </c>
      <c r="Y10" t="s">
        <v>20</v>
      </c>
    </row>
    <row r="11" spans="2:25" ht="12.75">
      <c r="B11">
        <v>1003</v>
      </c>
      <c r="C11">
        <v>9509.767</v>
      </c>
      <c r="D11">
        <v>9998.939</v>
      </c>
      <c r="E11">
        <v>76.1</v>
      </c>
      <c r="F11" t="s">
        <v>12</v>
      </c>
      <c r="G11" t="s">
        <v>32</v>
      </c>
      <c r="K11" s="5" t="s">
        <v>39</v>
      </c>
      <c r="L11" s="6">
        <v>62.5</v>
      </c>
      <c r="M11" s="7"/>
      <c r="O11">
        <v>1003</v>
      </c>
      <c r="P11">
        <v>9509.767</v>
      </c>
      <c r="Q11">
        <v>9998.939</v>
      </c>
      <c r="R11">
        <f t="shared" si="0"/>
        <v>51.766999999999996</v>
      </c>
      <c r="S11" t="s">
        <v>12</v>
      </c>
      <c r="U11">
        <v>1095</v>
      </c>
      <c r="V11">
        <v>10024.916</v>
      </c>
      <c r="W11">
        <v>10093.707</v>
      </c>
      <c r="X11">
        <v>43.461</v>
      </c>
      <c r="Y11" t="s">
        <v>20</v>
      </c>
    </row>
    <row r="12" spans="2:25" ht="12.75">
      <c r="B12">
        <v>1004</v>
      </c>
      <c r="C12">
        <v>9497.007</v>
      </c>
      <c r="D12">
        <v>9998.685</v>
      </c>
      <c r="E12">
        <v>77.228</v>
      </c>
      <c r="F12" t="s">
        <v>12</v>
      </c>
      <c r="G12" t="s">
        <v>32</v>
      </c>
      <c r="K12" s="5"/>
      <c r="L12" s="6"/>
      <c r="M12" s="7"/>
      <c r="O12">
        <v>1004</v>
      </c>
      <c r="P12">
        <v>9497.007</v>
      </c>
      <c r="Q12">
        <v>9998.685</v>
      </c>
      <c r="R12">
        <f t="shared" si="0"/>
        <v>52.894999999999996</v>
      </c>
      <c r="S12" t="s">
        <v>12</v>
      </c>
      <c r="U12">
        <v>1096</v>
      </c>
      <c r="V12">
        <v>10312.422</v>
      </c>
      <c r="W12">
        <v>10067.778</v>
      </c>
      <c r="X12">
        <v>42.07</v>
      </c>
      <c r="Y12" t="s">
        <v>20</v>
      </c>
    </row>
    <row r="13" spans="2:25" ht="13.5" thickBot="1">
      <c r="B13">
        <v>1005</v>
      </c>
      <c r="C13">
        <v>9476.876</v>
      </c>
      <c r="D13">
        <v>9997.236</v>
      </c>
      <c r="E13">
        <v>85.134</v>
      </c>
      <c r="F13" t="s">
        <v>12</v>
      </c>
      <c r="G13" t="s">
        <v>32</v>
      </c>
      <c r="K13" s="8" t="s">
        <v>40</v>
      </c>
      <c r="L13" s="10">
        <f>L11-L8</f>
        <v>-24.333</v>
      </c>
      <c r="M13" s="9"/>
      <c r="O13">
        <v>1005</v>
      </c>
      <c r="P13">
        <v>9476.876</v>
      </c>
      <c r="Q13">
        <v>9997.236</v>
      </c>
      <c r="R13">
        <f t="shared" si="0"/>
        <v>60.801</v>
      </c>
      <c r="S13" t="s">
        <v>12</v>
      </c>
      <c r="U13">
        <v>1097</v>
      </c>
      <c r="V13">
        <v>10393.424</v>
      </c>
      <c r="W13">
        <v>10077.975</v>
      </c>
      <c r="X13">
        <v>43.507000000000005</v>
      </c>
      <c r="Y13" t="s">
        <v>20</v>
      </c>
    </row>
    <row r="14" spans="2:25" ht="12.75">
      <c r="B14" s="24">
        <v>1006</v>
      </c>
      <c r="C14" s="24">
        <v>9476.827</v>
      </c>
      <c r="D14" s="24">
        <v>9997.186</v>
      </c>
      <c r="E14" s="24">
        <v>86.775</v>
      </c>
      <c r="F14" s="24" t="s">
        <v>12</v>
      </c>
      <c r="G14" s="24" t="s">
        <v>33</v>
      </c>
      <c r="O14">
        <v>1006</v>
      </c>
      <c r="P14">
        <v>9476.827</v>
      </c>
      <c r="Q14">
        <v>9997.186</v>
      </c>
      <c r="R14">
        <f t="shared" si="0"/>
        <v>62.44200000000001</v>
      </c>
      <c r="S14" t="s">
        <v>12</v>
      </c>
      <c r="U14">
        <v>1098</v>
      </c>
      <c r="V14">
        <v>10417.513</v>
      </c>
      <c r="W14">
        <v>10085.516</v>
      </c>
      <c r="X14">
        <v>53.321</v>
      </c>
      <c r="Y14" t="s">
        <v>20</v>
      </c>
    </row>
    <row r="15" spans="2:25" ht="12.75">
      <c r="B15">
        <v>1007</v>
      </c>
      <c r="C15">
        <v>9413.845</v>
      </c>
      <c r="D15">
        <v>9934.379</v>
      </c>
      <c r="E15">
        <v>66.414</v>
      </c>
      <c r="F15" t="s">
        <v>12</v>
      </c>
      <c r="O15">
        <v>1007</v>
      </c>
      <c r="P15">
        <v>9413.845</v>
      </c>
      <c r="Q15">
        <v>9934.379</v>
      </c>
      <c r="R15">
        <f t="shared" si="0"/>
        <v>42.081</v>
      </c>
      <c r="S15" t="s">
        <v>12</v>
      </c>
      <c r="U15">
        <v>1099</v>
      </c>
      <c r="V15">
        <v>10453.736</v>
      </c>
      <c r="W15">
        <v>10113.717</v>
      </c>
      <c r="X15">
        <v>62.215</v>
      </c>
      <c r="Y15" t="s">
        <v>20</v>
      </c>
    </row>
    <row r="16" spans="2:25" ht="12.75">
      <c r="B16">
        <v>1008</v>
      </c>
      <c r="C16">
        <v>9299.302</v>
      </c>
      <c r="D16">
        <v>9933.641</v>
      </c>
      <c r="E16">
        <v>66.773</v>
      </c>
      <c r="F16" t="s">
        <v>12</v>
      </c>
      <c r="O16">
        <v>1008</v>
      </c>
      <c r="P16">
        <v>9299.302</v>
      </c>
      <c r="Q16">
        <v>9933.641</v>
      </c>
      <c r="R16">
        <f t="shared" si="0"/>
        <v>42.44</v>
      </c>
      <c r="S16" t="s">
        <v>12</v>
      </c>
      <c r="U16">
        <v>1100</v>
      </c>
      <c r="V16">
        <v>9523.079</v>
      </c>
      <c r="W16">
        <v>10074.697</v>
      </c>
      <c r="X16">
        <v>41.22800000000001</v>
      </c>
      <c r="Y16" t="s">
        <v>59</v>
      </c>
    </row>
    <row r="17" spans="2:25" ht="12.75">
      <c r="B17">
        <v>1009</v>
      </c>
      <c r="C17">
        <v>9074.17</v>
      </c>
      <c r="D17">
        <v>9954.597</v>
      </c>
      <c r="E17">
        <v>66.676</v>
      </c>
      <c r="F17" t="s">
        <v>12</v>
      </c>
      <c r="O17">
        <v>1009</v>
      </c>
      <c r="P17">
        <v>9074.17</v>
      </c>
      <c r="Q17">
        <v>9954.597</v>
      </c>
      <c r="R17">
        <f t="shared" si="0"/>
        <v>42.343</v>
      </c>
      <c r="S17" t="s">
        <v>12</v>
      </c>
      <c r="U17">
        <v>1101</v>
      </c>
      <c r="V17">
        <v>9504.207</v>
      </c>
      <c r="W17">
        <v>10081.188</v>
      </c>
      <c r="X17">
        <v>51.622</v>
      </c>
      <c r="Y17" t="s">
        <v>20</v>
      </c>
    </row>
    <row r="18" spans="2:25" ht="12.75">
      <c r="B18">
        <v>1010</v>
      </c>
      <c r="C18">
        <v>8908.156</v>
      </c>
      <c r="D18">
        <v>9954.882</v>
      </c>
      <c r="E18">
        <v>66.91</v>
      </c>
      <c r="F18" t="s">
        <v>12</v>
      </c>
      <c r="O18">
        <v>1010</v>
      </c>
      <c r="P18">
        <v>8908.156</v>
      </c>
      <c r="Q18">
        <v>9954.882</v>
      </c>
      <c r="R18">
        <f t="shared" si="0"/>
        <v>42.577</v>
      </c>
      <c r="S18" t="s">
        <v>12</v>
      </c>
      <c r="U18">
        <v>1102</v>
      </c>
      <c r="V18">
        <v>9477.992</v>
      </c>
      <c r="W18">
        <v>10079.809</v>
      </c>
      <c r="X18">
        <v>52.385</v>
      </c>
      <c r="Y18" t="s">
        <v>20</v>
      </c>
    </row>
    <row r="19" spans="2:25" ht="12.75">
      <c r="B19">
        <v>1011</v>
      </c>
      <c r="C19">
        <v>8768.454</v>
      </c>
      <c r="D19">
        <v>9951.591</v>
      </c>
      <c r="E19">
        <v>66.287</v>
      </c>
      <c r="F19" t="s">
        <v>12</v>
      </c>
      <c r="O19">
        <v>1011</v>
      </c>
      <c r="P19">
        <v>8768.454</v>
      </c>
      <c r="Q19">
        <v>9951.591</v>
      </c>
      <c r="R19">
        <f t="shared" si="0"/>
        <v>41.95400000000001</v>
      </c>
      <c r="S19" t="s">
        <v>12</v>
      </c>
      <c r="U19">
        <v>1126</v>
      </c>
      <c r="V19">
        <v>10234.905</v>
      </c>
      <c r="W19">
        <v>11321.877</v>
      </c>
      <c r="X19">
        <v>42.56100000000001</v>
      </c>
      <c r="Y19" t="s">
        <v>58</v>
      </c>
    </row>
    <row r="20" spans="2:25" ht="12.75">
      <c r="B20">
        <v>1012</v>
      </c>
      <c r="C20">
        <v>8640.343</v>
      </c>
      <c r="D20">
        <v>9968.33</v>
      </c>
      <c r="E20">
        <v>67.057</v>
      </c>
      <c r="F20" t="s">
        <v>12</v>
      </c>
      <c r="O20">
        <v>1012</v>
      </c>
      <c r="P20">
        <v>8640.343</v>
      </c>
      <c r="Q20">
        <v>9968.33</v>
      </c>
      <c r="R20">
        <f t="shared" si="0"/>
        <v>42.724000000000004</v>
      </c>
      <c r="S20" t="s">
        <v>12</v>
      </c>
      <c r="U20">
        <v>1127</v>
      </c>
      <c r="V20">
        <v>10262.49</v>
      </c>
      <c r="W20">
        <v>11333.138</v>
      </c>
      <c r="X20">
        <v>58.49</v>
      </c>
      <c r="Y20" t="s">
        <v>23</v>
      </c>
    </row>
    <row r="21" spans="2:25" ht="12.75">
      <c r="B21">
        <v>1013</v>
      </c>
      <c r="C21">
        <v>8549.834</v>
      </c>
      <c r="D21">
        <v>9972.04</v>
      </c>
      <c r="E21">
        <v>68.182</v>
      </c>
      <c r="F21" t="s">
        <v>12</v>
      </c>
      <c r="O21">
        <v>1013</v>
      </c>
      <c r="P21">
        <v>8549.834</v>
      </c>
      <c r="Q21">
        <v>9972.04</v>
      </c>
      <c r="R21">
        <f t="shared" si="0"/>
        <v>43.849000000000004</v>
      </c>
      <c r="S21" t="s">
        <v>12</v>
      </c>
      <c r="U21">
        <v>1128</v>
      </c>
      <c r="V21">
        <v>8935.117</v>
      </c>
      <c r="W21">
        <v>11066.583</v>
      </c>
      <c r="X21">
        <v>42.501000000000005</v>
      </c>
      <c r="Y21" t="s">
        <v>59</v>
      </c>
    </row>
    <row r="22" spans="2:25" ht="12.75">
      <c r="B22">
        <v>1014</v>
      </c>
      <c r="C22">
        <v>8349.16</v>
      </c>
      <c r="D22">
        <v>9973.981</v>
      </c>
      <c r="E22">
        <v>71.372</v>
      </c>
      <c r="F22" t="s">
        <v>12</v>
      </c>
      <c r="O22">
        <v>1014</v>
      </c>
      <c r="P22">
        <v>8349.16</v>
      </c>
      <c r="Q22">
        <v>9973.981</v>
      </c>
      <c r="R22">
        <f t="shared" si="0"/>
        <v>47.039</v>
      </c>
      <c r="S22" t="s">
        <v>12</v>
      </c>
      <c r="U22">
        <v>1129</v>
      </c>
      <c r="V22">
        <v>8830.074</v>
      </c>
      <c r="W22">
        <v>11057.504</v>
      </c>
      <c r="X22">
        <v>46.641000000000005</v>
      </c>
      <c r="Y22" t="s">
        <v>23</v>
      </c>
    </row>
    <row r="23" spans="2:25" ht="12.75">
      <c r="B23">
        <v>1015</v>
      </c>
      <c r="C23">
        <v>8270.576</v>
      </c>
      <c r="D23">
        <v>9974.873</v>
      </c>
      <c r="E23">
        <v>72.297</v>
      </c>
      <c r="F23" t="s">
        <v>12</v>
      </c>
      <c r="O23">
        <v>1015</v>
      </c>
      <c r="P23">
        <v>8270.576</v>
      </c>
      <c r="Q23">
        <v>9974.873</v>
      </c>
      <c r="R23">
        <f t="shared" si="0"/>
        <v>47.964</v>
      </c>
      <c r="S23" t="s">
        <v>12</v>
      </c>
      <c r="U23">
        <v>1130</v>
      </c>
      <c r="V23">
        <v>8722.169</v>
      </c>
      <c r="W23">
        <v>11024.079</v>
      </c>
      <c r="X23">
        <v>48.256</v>
      </c>
      <c r="Y23" t="s">
        <v>23</v>
      </c>
    </row>
    <row r="24" spans="2:25" ht="12.75">
      <c r="B24">
        <v>1016</v>
      </c>
      <c r="C24">
        <v>8183.396</v>
      </c>
      <c r="D24">
        <v>10110.179</v>
      </c>
      <c r="E24">
        <v>78.441</v>
      </c>
      <c r="F24" t="s">
        <v>13</v>
      </c>
      <c r="O24">
        <v>1016</v>
      </c>
      <c r="P24">
        <v>8183.396</v>
      </c>
      <c r="Q24">
        <v>10110.179</v>
      </c>
      <c r="R24">
        <f t="shared" si="0"/>
        <v>54.108000000000004</v>
      </c>
      <c r="S24" t="s">
        <v>13</v>
      </c>
      <c r="U24">
        <v>1131</v>
      </c>
      <c r="V24">
        <v>8652.624</v>
      </c>
      <c r="W24">
        <v>10942.859</v>
      </c>
      <c r="X24">
        <v>50.84100000000001</v>
      </c>
      <c r="Y24" t="s">
        <v>23</v>
      </c>
    </row>
    <row r="25" spans="2:25" ht="12.75">
      <c r="B25">
        <v>1017</v>
      </c>
      <c r="C25">
        <v>8331.011</v>
      </c>
      <c r="D25">
        <v>10085.755</v>
      </c>
      <c r="E25">
        <v>74.317</v>
      </c>
      <c r="F25" t="s">
        <v>13</v>
      </c>
      <c r="O25">
        <v>1017</v>
      </c>
      <c r="P25">
        <v>8331.011</v>
      </c>
      <c r="Q25">
        <v>10085.755</v>
      </c>
      <c r="R25">
        <f t="shared" si="0"/>
        <v>49.983999999999995</v>
      </c>
      <c r="S25" t="s">
        <v>13</v>
      </c>
      <c r="U25">
        <v>1132</v>
      </c>
      <c r="V25">
        <v>8593.317</v>
      </c>
      <c r="W25">
        <v>10920.569</v>
      </c>
      <c r="X25">
        <v>52.438</v>
      </c>
      <c r="Y25" t="s">
        <v>23</v>
      </c>
    </row>
    <row r="26" spans="2:25" ht="12.75">
      <c r="B26">
        <v>1018</v>
      </c>
      <c r="C26">
        <v>8439.767</v>
      </c>
      <c r="D26">
        <v>10047.763</v>
      </c>
      <c r="E26">
        <v>72.713</v>
      </c>
      <c r="F26" t="s">
        <v>13</v>
      </c>
      <c r="O26">
        <v>1018</v>
      </c>
      <c r="P26">
        <v>8439.767</v>
      </c>
      <c r="Q26">
        <v>10047.763</v>
      </c>
      <c r="R26">
        <f t="shared" si="0"/>
        <v>48.379999999999995</v>
      </c>
      <c r="S26" t="s">
        <v>13</v>
      </c>
      <c r="U26">
        <v>1133</v>
      </c>
      <c r="V26">
        <v>8573.523</v>
      </c>
      <c r="W26">
        <v>10924.589</v>
      </c>
      <c r="X26">
        <v>48.616</v>
      </c>
      <c r="Y26" t="s">
        <v>23</v>
      </c>
    </row>
    <row r="27" spans="2:25" ht="12.75">
      <c r="B27">
        <v>1019</v>
      </c>
      <c r="C27">
        <v>8633.199</v>
      </c>
      <c r="D27">
        <v>9997.03</v>
      </c>
      <c r="E27">
        <v>73.422</v>
      </c>
      <c r="F27" t="s">
        <v>13</v>
      </c>
      <c r="O27">
        <v>1019</v>
      </c>
      <c r="P27">
        <v>8633.199</v>
      </c>
      <c r="Q27">
        <v>9997.03</v>
      </c>
      <c r="R27">
        <f t="shared" si="0"/>
        <v>49.089</v>
      </c>
      <c r="S27" t="s">
        <v>13</v>
      </c>
      <c r="U27">
        <v>1134</v>
      </c>
      <c r="V27">
        <v>8487.376</v>
      </c>
      <c r="W27">
        <v>10969.946</v>
      </c>
      <c r="X27">
        <v>48.736000000000004</v>
      </c>
      <c r="Y27" t="s">
        <v>23</v>
      </c>
    </row>
    <row r="28" spans="2:25" ht="12.75">
      <c r="B28">
        <v>1020</v>
      </c>
      <c r="C28">
        <v>8838.573</v>
      </c>
      <c r="D28">
        <v>9992.458</v>
      </c>
      <c r="E28">
        <v>74.623</v>
      </c>
      <c r="F28" t="s">
        <v>13</v>
      </c>
      <c r="O28">
        <v>1020</v>
      </c>
      <c r="P28">
        <v>8838.573</v>
      </c>
      <c r="Q28">
        <v>9992.458</v>
      </c>
      <c r="R28">
        <f t="shared" si="0"/>
        <v>50.290000000000006</v>
      </c>
      <c r="S28" t="s">
        <v>13</v>
      </c>
      <c r="U28">
        <v>1135</v>
      </c>
      <c r="V28">
        <v>8381.286</v>
      </c>
      <c r="W28">
        <v>10946.314</v>
      </c>
      <c r="X28">
        <v>49.52</v>
      </c>
      <c r="Y28" t="s">
        <v>23</v>
      </c>
    </row>
    <row r="29" spans="2:25" ht="12.75">
      <c r="B29">
        <v>1021</v>
      </c>
      <c r="C29">
        <v>9012.001</v>
      </c>
      <c r="D29">
        <v>9994.437</v>
      </c>
      <c r="E29">
        <v>81.245</v>
      </c>
      <c r="F29" t="s">
        <v>13</v>
      </c>
      <c r="O29">
        <v>1021</v>
      </c>
      <c r="P29">
        <v>9012.001</v>
      </c>
      <c r="Q29">
        <v>9994.437</v>
      </c>
      <c r="R29">
        <f t="shared" si="0"/>
        <v>56.912000000000006</v>
      </c>
      <c r="S29" t="s">
        <v>13</v>
      </c>
      <c r="U29">
        <v>1136</v>
      </c>
      <c r="V29">
        <v>8296.45</v>
      </c>
      <c r="W29">
        <v>10921.449</v>
      </c>
      <c r="X29">
        <v>48.5</v>
      </c>
      <c r="Y29" t="s">
        <v>23</v>
      </c>
    </row>
    <row r="30" spans="2:25" ht="12.75">
      <c r="B30" s="24">
        <v>1022</v>
      </c>
      <c r="C30" s="24">
        <v>9976.708</v>
      </c>
      <c r="D30" s="24">
        <v>10006.741</v>
      </c>
      <c r="E30" s="24">
        <v>86.891</v>
      </c>
      <c r="F30" s="24" t="s">
        <v>12</v>
      </c>
      <c r="G30" s="24" t="s">
        <v>34</v>
      </c>
      <c r="O30">
        <v>1022</v>
      </c>
      <c r="P30">
        <v>9976.708</v>
      </c>
      <c r="Q30">
        <v>10006.741</v>
      </c>
      <c r="R30">
        <f t="shared" si="0"/>
        <v>62.55800000000001</v>
      </c>
      <c r="S30" t="s">
        <v>12</v>
      </c>
      <c r="U30">
        <v>1137</v>
      </c>
      <c r="V30">
        <v>8249.451</v>
      </c>
      <c r="W30">
        <v>10912.67</v>
      </c>
      <c r="X30">
        <v>44.34400000000001</v>
      </c>
      <c r="Y30" t="s">
        <v>23</v>
      </c>
    </row>
    <row r="31" spans="2:25" ht="12.75">
      <c r="B31">
        <v>1023</v>
      </c>
      <c r="C31">
        <v>9976.854</v>
      </c>
      <c r="D31">
        <v>10006.804</v>
      </c>
      <c r="E31">
        <v>83.721</v>
      </c>
      <c r="F31" t="s">
        <v>12</v>
      </c>
      <c r="O31">
        <v>1023</v>
      </c>
      <c r="P31">
        <v>9976.854</v>
      </c>
      <c r="Q31">
        <v>10006.804</v>
      </c>
      <c r="R31">
        <f t="shared" si="0"/>
        <v>59.388000000000005</v>
      </c>
      <c r="S31" t="s">
        <v>12</v>
      </c>
      <c r="U31">
        <v>1138</v>
      </c>
      <c r="V31">
        <v>8172.56</v>
      </c>
      <c r="W31">
        <v>10920.125</v>
      </c>
      <c r="X31">
        <v>46.21900000000001</v>
      </c>
      <c r="Y31" t="s">
        <v>23</v>
      </c>
    </row>
    <row r="32" spans="2:25" ht="12.75">
      <c r="B32">
        <v>1024</v>
      </c>
      <c r="C32">
        <v>9950.399</v>
      </c>
      <c r="D32">
        <v>10005.483</v>
      </c>
      <c r="E32">
        <v>74.591</v>
      </c>
      <c r="F32" t="s">
        <v>12</v>
      </c>
      <c r="O32">
        <v>1024</v>
      </c>
      <c r="P32">
        <v>9950.399</v>
      </c>
      <c r="Q32">
        <v>10005.483</v>
      </c>
      <c r="R32">
        <f t="shared" si="0"/>
        <v>50.257999999999996</v>
      </c>
      <c r="S32" t="s">
        <v>12</v>
      </c>
      <c r="U32">
        <v>1</v>
      </c>
      <c r="V32">
        <v>8660.8</v>
      </c>
      <c r="W32">
        <v>9442.64</v>
      </c>
      <c r="X32">
        <v>46.977000000000004</v>
      </c>
      <c r="Y32" t="s">
        <v>9</v>
      </c>
    </row>
    <row r="33" spans="2:25" ht="12.75">
      <c r="B33">
        <v>1025</v>
      </c>
      <c r="C33">
        <v>9927.359</v>
      </c>
      <c r="D33">
        <v>10000.845</v>
      </c>
      <c r="E33">
        <v>65.56</v>
      </c>
      <c r="F33" t="s">
        <v>12</v>
      </c>
      <c r="O33">
        <v>1025</v>
      </c>
      <c r="P33">
        <v>9927.359</v>
      </c>
      <c r="Q33">
        <v>10000.845</v>
      </c>
      <c r="R33">
        <f t="shared" si="0"/>
        <v>41.227000000000004</v>
      </c>
      <c r="S33" t="s">
        <v>12</v>
      </c>
      <c r="U33">
        <v>1</v>
      </c>
      <c r="V33">
        <v>8660.814</v>
      </c>
      <c r="W33">
        <v>9442.571</v>
      </c>
      <c r="X33">
        <v>46.742999999999995</v>
      </c>
      <c r="Y33" t="s">
        <v>9</v>
      </c>
    </row>
    <row r="34" spans="2:25" ht="12.75">
      <c r="B34">
        <v>1026</v>
      </c>
      <c r="C34">
        <v>9969.018</v>
      </c>
      <c r="D34">
        <v>9926.294</v>
      </c>
      <c r="E34">
        <v>65.488</v>
      </c>
      <c r="F34" t="s">
        <v>12</v>
      </c>
      <c r="O34">
        <v>1026</v>
      </c>
      <c r="P34">
        <v>9969.018</v>
      </c>
      <c r="Q34">
        <v>9926.294</v>
      </c>
      <c r="R34">
        <f t="shared" si="0"/>
        <v>41.155</v>
      </c>
      <c r="S34" t="s">
        <v>12</v>
      </c>
      <c r="U34">
        <v>1</v>
      </c>
      <c r="V34">
        <v>8660.351</v>
      </c>
      <c r="W34">
        <v>9442.467</v>
      </c>
      <c r="X34">
        <v>46.742999999999995</v>
      </c>
      <c r="Y34" t="s">
        <v>9</v>
      </c>
    </row>
    <row r="35" spans="2:25" ht="12.75">
      <c r="B35">
        <v>1027</v>
      </c>
      <c r="C35">
        <v>9980.474</v>
      </c>
      <c r="D35">
        <v>9927.521</v>
      </c>
      <c r="E35">
        <v>66.258</v>
      </c>
      <c r="F35" t="s">
        <v>12</v>
      </c>
      <c r="O35">
        <v>1027</v>
      </c>
      <c r="P35">
        <v>9980.474</v>
      </c>
      <c r="Q35">
        <v>9927.521</v>
      </c>
      <c r="R35">
        <f t="shared" si="0"/>
        <v>41.925</v>
      </c>
      <c r="S35" t="s">
        <v>12</v>
      </c>
      <c r="U35">
        <v>2</v>
      </c>
      <c r="V35">
        <v>10000</v>
      </c>
      <c r="W35">
        <v>10000</v>
      </c>
      <c r="X35">
        <v>75.667</v>
      </c>
      <c r="Y35" t="s">
        <v>10</v>
      </c>
    </row>
    <row r="36" spans="2:25" ht="12.75">
      <c r="B36">
        <v>1028</v>
      </c>
      <c r="C36">
        <v>9980.519</v>
      </c>
      <c r="D36">
        <v>9927.69</v>
      </c>
      <c r="E36">
        <v>66.64</v>
      </c>
      <c r="F36" t="s">
        <v>12</v>
      </c>
      <c r="O36">
        <v>1028</v>
      </c>
      <c r="P36">
        <v>9980.519</v>
      </c>
      <c r="Q36">
        <v>9927.69</v>
      </c>
      <c r="R36">
        <f t="shared" si="0"/>
        <v>42.307</v>
      </c>
      <c r="S36" t="s">
        <v>12</v>
      </c>
      <c r="U36">
        <v>2</v>
      </c>
      <c r="V36">
        <v>10000.231</v>
      </c>
      <c r="W36">
        <v>10000.096</v>
      </c>
      <c r="X36">
        <v>71.334</v>
      </c>
      <c r="Y36" t="s">
        <v>10</v>
      </c>
    </row>
    <row r="37" spans="2:25" ht="12.75">
      <c r="B37">
        <v>1029</v>
      </c>
      <c r="C37">
        <v>10065.634</v>
      </c>
      <c r="D37">
        <v>9933.448</v>
      </c>
      <c r="E37">
        <v>65.932</v>
      </c>
      <c r="F37" t="s">
        <v>12</v>
      </c>
      <c r="O37">
        <v>1029</v>
      </c>
      <c r="P37">
        <v>10065.634</v>
      </c>
      <c r="Q37">
        <v>9933.448</v>
      </c>
      <c r="R37">
        <f t="shared" si="0"/>
        <v>41.599000000000004</v>
      </c>
      <c r="S37" t="s">
        <v>12</v>
      </c>
      <c r="U37">
        <v>1047</v>
      </c>
      <c r="V37">
        <v>10000.145</v>
      </c>
      <c r="W37">
        <v>10000.281</v>
      </c>
      <c r="X37">
        <v>71.22200000000001</v>
      </c>
      <c r="Y37" t="s">
        <v>10</v>
      </c>
    </row>
    <row r="38" spans="2:25" ht="12.75">
      <c r="B38">
        <v>1030</v>
      </c>
      <c r="C38">
        <v>10158.124</v>
      </c>
      <c r="D38">
        <v>9930.093</v>
      </c>
      <c r="E38">
        <v>65.508</v>
      </c>
      <c r="F38" t="s">
        <v>12</v>
      </c>
      <c r="O38">
        <v>1030</v>
      </c>
      <c r="P38">
        <v>10158.124</v>
      </c>
      <c r="Q38">
        <v>9930.093</v>
      </c>
      <c r="R38">
        <f t="shared" si="0"/>
        <v>41.175</v>
      </c>
      <c r="S38" t="s">
        <v>12</v>
      </c>
      <c r="U38">
        <v>1088</v>
      </c>
      <c r="V38">
        <v>8660.371</v>
      </c>
      <c r="W38">
        <v>9442.471</v>
      </c>
      <c r="X38">
        <v>47.54900000000001</v>
      </c>
      <c r="Y38" t="s">
        <v>10</v>
      </c>
    </row>
    <row r="39" spans="2:25" ht="12.75">
      <c r="B39">
        <v>1031</v>
      </c>
      <c r="C39">
        <v>10256.801</v>
      </c>
      <c r="D39">
        <v>9919.613</v>
      </c>
      <c r="E39">
        <v>69.405</v>
      </c>
      <c r="F39" t="s">
        <v>12</v>
      </c>
      <c r="O39">
        <v>1031</v>
      </c>
      <c r="P39">
        <v>10256.801</v>
      </c>
      <c r="Q39">
        <v>9919.613</v>
      </c>
      <c r="R39">
        <f t="shared" si="0"/>
        <v>45.072</v>
      </c>
      <c r="S39" t="s">
        <v>12</v>
      </c>
      <c r="U39">
        <v>1089</v>
      </c>
      <c r="V39">
        <v>8660.373</v>
      </c>
      <c r="W39">
        <v>9442.461</v>
      </c>
      <c r="X39">
        <v>46.681</v>
      </c>
      <c r="Y39" t="s">
        <v>10</v>
      </c>
    </row>
    <row r="40" spans="2:25" ht="12.75">
      <c r="B40">
        <v>1032</v>
      </c>
      <c r="C40">
        <v>10349.053</v>
      </c>
      <c r="D40">
        <v>9925.211</v>
      </c>
      <c r="E40">
        <v>87.583</v>
      </c>
      <c r="F40" t="s">
        <v>12</v>
      </c>
      <c r="O40">
        <v>1032</v>
      </c>
      <c r="P40">
        <v>10349.053</v>
      </c>
      <c r="Q40">
        <v>9925.211</v>
      </c>
      <c r="R40">
        <f t="shared" si="0"/>
        <v>63.25</v>
      </c>
      <c r="S40" t="s">
        <v>12</v>
      </c>
      <c r="U40">
        <v>2</v>
      </c>
      <c r="V40">
        <v>9999.933</v>
      </c>
      <c r="W40">
        <v>10000.096</v>
      </c>
      <c r="X40">
        <v>71.395</v>
      </c>
      <c r="Y40" t="s">
        <v>10</v>
      </c>
    </row>
    <row r="41" spans="2:25" ht="12.75">
      <c r="B41">
        <v>1033</v>
      </c>
      <c r="C41">
        <v>10524.268</v>
      </c>
      <c r="D41">
        <v>9798.167</v>
      </c>
      <c r="E41">
        <v>84.369</v>
      </c>
      <c r="F41" t="s">
        <v>12</v>
      </c>
      <c r="O41">
        <v>1033</v>
      </c>
      <c r="P41">
        <v>10524.268</v>
      </c>
      <c r="Q41">
        <v>9798.167</v>
      </c>
      <c r="R41">
        <f t="shared" si="0"/>
        <v>60.036</v>
      </c>
      <c r="S41" t="s">
        <v>12</v>
      </c>
      <c r="U41">
        <v>2</v>
      </c>
      <c r="V41">
        <v>10000.036</v>
      </c>
      <c r="W41">
        <v>9999.948</v>
      </c>
      <c r="X41">
        <v>71.393</v>
      </c>
      <c r="Y41" t="s">
        <v>10</v>
      </c>
    </row>
    <row r="42" spans="2:25" ht="12.75">
      <c r="B42">
        <v>1034</v>
      </c>
      <c r="C42">
        <v>10578.787</v>
      </c>
      <c r="D42">
        <v>9802.039</v>
      </c>
      <c r="E42">
        <v>81.612</v>
      </c>
      <c r="F42" t="s">
        <v>12</v>
      </c>
      <c r="O42">
        <v>1034</v>
      </c>
      <c r="P42">
        <v>10578.787</v>
      </c>
      <c r="Q42">
        <v>9802.039</v>
      </c>
      <c r="R42">
        <f t="shared" si="0"/>
        <v>57.278999999999996</v>
      </c>
      <c r="S42" t="s">
        <v>12</v>
      </c>
      <c r="U42">
        <v>1155</v>
      </c>
      <c r="V42">
        <v>10000.331</v>
      </c>
      <c r="W42">
        <v>10000.058</v>
      </c>
      <c r="X42">
        <v>71.4</v>
      </c>
      <c r="Y42" t="s">
        <v>10</v>
      </c>
    </row>
    <row r="43" spans="2:25" ht="12.75">
      <c r="B43">
        <v>1035</v>
      </c>
      <c r="C43">
        <v>10597.85</v>
      </c>
      <c r="D43">
        <v>9801.831</v>
      </c>
      <c r="E43">
        <v>93.123</v>
      </c>
      <c r="F43" t="s">
        <v>12</v>
      </c>
      <c r="O43">
        <v>1035</v>
      </c>
      <c r="P43">
        <v>10597.85</v>
      </c>
      <c r="Q43">
        <v>9801.831</v>
      </c>
      <c r="R43">
        <f t="shared" si="0"/>
        <v>68.79</v>
      </c>
      <c r="S43" t="s">
        <v>12</v>
      </c>
      <c r="U43">
        <v>3</v>
      </c>
      <c r="V43">
        <v>9083.795</v>
      </c>
      <c r="W43">
        <v>7355.656</v>
      </c>
      <c r="X43">
        <v>45.193</v>
      </c>
      <c r="Y43" t="s">
        <v>15</v>
      </c>
    </row>
    <row r="44" spans="2:25" ht="12.75">
      <c r="B44">
        <v>1036</v>
      </c>
      <c r="C44">
        <v>10604.032</v>
      </c>
      <c r="D44">
        <v>9322.212</v>
      </c>
      <c r="E44">
        <v>81.361</v>
      </c>
      <c r="F44" t="s">
        <v>14</v>
      </c>
      <c r="O44">
        <v>1036</v>
      </c>
      <c r="P44">
        <v>10604.032</v>
      </c>
      <c r="Q44">
        <v>9322.212</v>
      </c>
      <c r="R44">
        <f t="shared" si="0"/>
        <v>57.028000000000006</v>
      </c>
      <c r="S44" t="s">
        <v>14</v>
      </c>
      <c r="U44">
        <v>3</v>
      </c>
      <c r="V44">
        <v>9083.706</v>
      </c>
      <c r="W44">
        <v>7355.678</v>
      </c>
      <c r="X44">
        <v>45.431</v>
      </c>
      <c r="Y44" t="s">
        <v>15</v>
      </c>
    </row>
    <row r="45" spans="2:25" ht="12.75">
      <c r="B45">
        <v>1037</v>
      </c>
      <c r="C45">
        <v>10574.204</v>
      </c>
      <c r="D45">
        <v>9324.405</v>
      </c>
      <c r="E45">
        <v>80.731</v>
      </c>
      <c r="F45" t="s">
        <v>14</v>
      </c>
      <c r="O45">
        <v>1037</v>
      </c>
      <c r="P45">
        <v>10574.204</v>
      </c>
      <c r="Q45">
        <v>9324.405</v>
      </c>
      <c r="R45">
        <f t="shared" si="0"/>
        <v>56.397999999999996</v>
      </c>
      <c r="S45" t="s">
        <v>14</v>
      </c>
      <c r="U45">
        <v>3</v>
      </c>
      <c r="V45">
        <v>9083.751</v>
      </c>
      <c r="W45">
        <v>7355.667</v>
      </c>
      <c r="X45">
        <v>45.312</v>
      </c>
      <c r="Y45" t="s">
        <v>15</v>
      </c>
    </row>
    <row r="46" spans="2:25" ht="12.75">
      <c r="B46">
        <v>1038</v>
      </c>
      <c r="C46">
        <v>10540.786</v>
      </c>
      <c r="D46">
        <v>9328.593</v>
      </c>
      <c r="E46">
        <v>68.926</v>
      </c>
      <c r="F46" t="s">
        <v>14</v>
      </c>
      <c r="O46">
        <v>1038</v>
      </c>
      <c r="P46">
        <v>10540.786</v>
      </c>
      <c r="Q46">
        <v>9328.593</v>
      </c>
      <c r="R46">
        <f t="shared" si="0"/>
        <v>44.593</v>
      </c>
      <c r="S46" t="s">
        <v>14</v>
      </c>
      <c r="U46">
        <v>3</v>
      </c>
      <c r="V46">
        <v>9083.751</v>
      </c>
      <c r="W46">
        <v>7355.667</v>
      </c>
      <c r="X46">
        <v>45.312</v>
      </c>
      <c r="Y46" t="s">
        <v>15</v>
      </c>
    </row>
    <row r="47" spans="2:25" ht="12.75">
      <c r="B47">
        <v>1039</v>
      </c>
      <c r="C47">
        <v>10527.79</v>
      </c>
      <c r="D47">
        <v>9329.518</v>
      </c>
      <c r="E47">
        <v>65.749</v>
      </c>
      <c r="F47" t="s">
        <v>14</v>
      </c>
      <c r="O47">
        <v>1039</v>
      </c>
      <c r="P47">
        <v>10527.79</v>
      </c>
      <c r="Q47">
        <v>9329.518</v>
      </c>
      <c r="R47">
        <f t="shared" si="0"/>
        <v>41.416</v>
      </c>
      <c r="S47" t="s">
        <v>14</v>
      </c>
      <c r="U47">
        <v>4</v>
      </c>
      <c r="V47">
        <v>9921.61</v>
      </c>
      <c r="W47">
        <v>10111.75</v>
      </c>
      <c r="X47">
        <v>62.497</v>
      </c>
      <c r="Y47" t="s">
        <v>22</v>
      </c>
    </row>
    <row r="48" spans="2:25" ht="12.75">
      <c r="B48">
        <v>1040</v>
      </c>
      <c r="C48">
        <v>10527.856</v>
      </c>
      <c r="D48">
        <v>9329.768</v>
      </c>
      <c r="E48">
        <v>66.265</v>
      </c>
      <c r="F48" t="s">
        <v>14</v>
      </c>
      <c r="O48">
        <v>1040</v>
      </c>
      <c r="P48">
        <v>10527.856</v>
      </c>
      <c r="Q48">
        <v>9329.768</v>
      </c>
      <c r="R48">
        <f t="shared" si="0"/>
        <v>41.932</v>
      </c>
      <c r="S48" t="s">
        <v>14</v>
      </c>
      <c r="U48">
        <v>1001</v>
      </c>
      <c r="V48">
        <v>9458.069</v>
      </c>
      <c r="W48">
        <v>9925.956</v>
      </c>
      <c r="X48">
        <v>41.245</v>
      </c>
      <c r="Y48" t="s">
        <v>61</v>
      </c>
    </row>
    <row r="49" spans="2:25" ht="12.75">
      <c r="B49">
        <v>1041</v>
      </c>
      <c r="C49">
        <v>10524.668</v>
      </c>
      <c r="D49">
        <v>9329.444</v>
      </c>
      <c r="E49">
        <v>65.286</v>
      </c>
      <c r="F49" t="s">
        <v>14</v>
      </c>
      <c r="O49">
        <v>1041</v>
      </c>
      <c r="P49">
        <v>10524.668</v>
      </c>
      <c r="Q49">
        <v>9329.444</v>
      </c>
      <c r="R49">
        <f t="shared" si="0"/>
        <v>40.953</v>
      </c>
      <c r="S49" t="s">
        <v>14</v>
      </c>
      <c r="U49">
        <v>1002</v>
      </c>
      <c r="V49">
        <v>9528.419</v>
      </c>
      <c r="W49">
        <v>9996.904</v>
      </c>
      <c r="X49">
        <v>41.18900000000001</v>
      </c>
      <c r="Y49" t="s">
        <v>12</v>
      </c>
    </row>
    <row r="50" spans="2:25" ht="12.75">
      <c r="B50">
        <v>1042</v>
      </c>
      <c r="C50">
        <v>8353.763</v>
      </c>
      <c r="D50">
        <v>9466.819</v>
      </c>
      <c r="E50">
        <v>73.541</v>
      </c>
      <c r="F50" t="s">
        <v>14</v>
      </c>
      <c r="O50">
        <v>1042</v>
      </c>
      <c r="P50">
        <v>8353.763</v>
      </c>
      <c r="Q50">
        <v>9466.819</v>
      </c>
      <c r="R50">
        <f t="shared" si="0"/>
        <v>49.208</v>
      </c>
      <c r="S50" t="s">
        <v>14</v>
      </c>
      <c r="U50">
        <v>1003</v>
      </c>
      <c r="V50">
        <v>9509.767</v>
      </c>
      <c r="W50">
        <v>9998.939</v>
      </c>
      <c r="X50">
        <v>51.766999999999996</v>
      </c>
      <c r="Y50" t="s">
        <v>12</v>
      </c>
    </row>
    <row r="51" spans="2:25" ht="12.75">
      <c r="B51">
        <v>1043</v>
      </c>
      <c r="C51">
        <v>8416.425</v>
      </c>
      <c r="D51">
        <v>9457.604</v>
      </c>
      <c r="E51">
        <v>72.116</v>
      </c>
      <c r="F51" t="s">
        <v>14</v>
      </c>
      <c r="O51">
        <v>1043</v>
      </c>
      <c r="P51">
        <v>8416.425</v>
      </c>
      <c r="Q51">
        <v>9457.604</v>
      </c>
      <c r="R51">
        <f t="shared" si="0"/>
        <v>47.783</v>
      </c>
      <c r="S51" t="s">
        <v>14</v>
      </c>
      <c r="U51">
        <v>1004</v>
      </c>
      <c r="V51">
        <v>9497.007</v>
      </c>
      <c r="W51">
        <v>9998.685</v>
      </c>
      <c r="X51">
        <v>52.895</v>
      </c>
      <c r="Y51" t="s">
        <v>12</v>
      </c>
    </row>
    <row r="52" spans="2:25" ht="12.75">
      <c r="B52">
        <v>1044</v>
      </c>
      <c r="C52">
        <v>8548.683</v>
      </c>
      <c r="D52">
        <v>9448.985</v>
      </c>
      <c r="E52">
        <v>72.886</v>
      </c>
      <c r="F52" t="s">
        <v>14</v>
      </c>
      <c r="O52">
        <v>1044</v>
      </c>
      <c r="P52">
        <v>8548.683</v>
      </c>
      <c r="Q52">
        <v>9448.985</v>
      </c>
      <c r="R52">
        <f t="shared" si="0"/>
        <v>48.553</v>
      </c>
      <c r="S52" t="s">
        <v>14</v>
      </c>
      <c r="U52">
        <v>1005</v>
      </c>
      <c r="V52">
        <v>9476.876</v>
      </c>
      <c r="W52">
        <v>9997.236</v>
      </c>
      <c r="X52">
        <v>60.801</v>
      </c>
      <c r="Y52" t="s">
        <v>12</v>
      </c>
    </row>
    <row r="53" spans="2:25" ht="12.75">
      <c r="B53">
        <v>1045</v>
      </c>
      <c r="C53">
        <v>8835.427</v>
      </c>
      <c r="D53">
        <v>9435.029</v>
      </c>
      <c r="E53">
        <v>65.409</v>
      </c>
      <c r="F53" t="s">
        <v>14</v>
      </c>
      <c r="O53">
        <v>1045</v>
      </c>
      <c r="P53">
        <v>8835.427</v>
      </c>
      <c r="Q53">
        <v>9435.029</v>
      </c>
      <c r="R53">
        <f t="shared" si="0"/>
        <v>41.07600000000001</v>
      </c>
      <c r="S53" t="s">
        <v>14</v>
      </c>
      <c r="U53">
        <v>1006</v>
      </c>
      <c r="V53">
        <v>9476.827</v>
      </c>
      <c r="W53">
        <v>9997.186</v>
      </c>
      <c r="X53">
        <v>62.44200000000001</v>
      </c>
      <c r="Y53" t="s">
        <v>12</v>
      </c>
    </row>
    <row r="54" spans="2:25" ht="12.75">
      <c r="B54">
        <v>1046</v>
      </c>
      <c r="C54">
        <v>8851.641</v>
      </c>
      <c r="D54">
        <v>7598.838</v>
      </c>
      <c r="E54">
        <v>65.181</v>
      </c>
      <c r="F54" t="s">
        <v>14</v>
      </c>
      <c r="O54">
        <v>1046</v>
      </c>
      <c r="P54">
        <v>8851.641</v>
      </c>
      <c r="Q54">
        <v>7598.838</v>
      </c>
      <c r="R54">
        <f t="shared" si="0"/>
        <v>40.848</v>
      </c>
      <c r="S54" t="s">
        <v>14</v>
      </c>
      <c r="U54">
        <v>1007</v>
      </c>
      <c r="V54">
        <v>9413.845</v>
      </c>
      <c r="W54">
        <v>9934.379</v>
      </c>
      <c r="X54">
        <v>42.081</v>
      </c>
      <c r="Y54" t="s">
        <v>12</v>
      </c>
    </row>
    <row r="55" spans="2:25" ht="12.75">
      <c r="B55">
        <v>1047</v>
      </c>
      <c r="C55">
        <v>10000.145</v>
      </c>
      <c r="D55">
        <v>10000.281</v>
      </c>
      <c r="E55">
        <v>95.555</v>
      </c>
      <c r="F55" t="s">
        <v>10</v>
      </c>
      <c r="O55">
        <v>1047</v>
      </c>
      <c r="P55">
        <v>10000.145</v>
      </c>
      <c r="Q55">
        <v>10000.281</v>
      </c>
      <c r="R55">
        <f t="shared" si="0"/>
        <v>71.22200000000001</v>
      </c>
      <c r="S55" t="s">
        <v>10</v>
      </c>
      <c r="U55">
        <v>1008</v>
      </c>
      <c r="V55">
        <v>9299.302</v>
      </c>
      <c r="W55">
        <v>9933.641</v>
      </c>
      <c r="X55">
        <v>42.44</v>
      </c>
      <c r="Y55" t="s">
        <v>12</v>
      </c>
    </row>
    <row r="56" spans="2:25" ht="12.75">
      <c r="B56">
        <v>3</v>
      </c>
      <c r="C56">
        <v>9083.795</v>
      </c>
      <c r="D56">
        <v>7355.656</v>
      </c>
      <c r="E56">
        <v>69.526</v>
      </c>
      <c r="F56" t="s">
        <v>15</v>
      </c>
      <c r="O56">
        <v>3</v>
      </c>
      <c r="P56">
        <v>9083.795</v>
      </c>
      <c r="Q56">
        <v>7355.656</v>
      </c>
      <c r="R56">
        <f t="shared" si="0"/>
        <v>45.193</v>
      </c>
      <c r="S56" t="s">
        <v>15</v>
      </c>
      <c r="U56">
        <v>1009</v>
      </c>
      <c r="V56">
        <v>9074.17</v>
      </c>
      <c r="W56">
        <v>9954.597</v>
      </c>
      <c r="X56">
        <v>42.343</v>
      </c>
      <c r="Y56" t="s">
        <v>12</v>
      </c>
    </row>
    <row r="57" spans="2:25" ht="12.75">
      <c r="B57">
        <v>3</v>
      </c>
      <c r="C57">
        <v>9083.706</v>
      </c>
      <c r="D57">
        <v>7355.678</v>
      </c>
      <c r="E57">
        <v>69.764</v>
      </c>
      <c r="F57" t="s">
        <v>15</v>
      </c>
      <c r="O57">
        <v>3</v>
      </c>
      <c r="P57">
        <v>9083.706</v>
      </c>
      <c r="Q57">
        <v>7355.678</v>
      </c>
      <c r="R57">
        <f t="shared" si="0"/>
        <v>45.431</v>
      </c>
      <c r="S57" t="s">
        <v>15</v>
      </c>
      <c r="U57">
        <v>1010</v>
      </c>
      <c r="V57">
        <v>8908.156</v>
      </c>
      <c r="W57">
        <v>9954.882</v>
      </c>
      <c r="X57">
        <v>42.577</v>
      </c>
      <c r="Y57" t="s">
        <v>12</v>
      </c>
    </row>
    <row r="58" spans="2:25" ht="12.75">
      <c r="B58">
        <v>3</v>
      </c>
      <c r="C58">
        <v>9083.751</v>
      </c>
      <c r="D58">
        <v>7355.667</v>
      </c>
      <c r="E58">
        <v>69.645</v>
      </c>
      <c r="F58" t="s">
        <v>15</v>
      </c>
      <c r="O58">
        <v>3</v>
      </c>
      <c r="P58">
        <v>9083.751</v>
      </c>
      <c r="Q58">
        <v>7355.667</v>
      </c>
      <c r="R58">
        <f t="shared" si="0"/>
        <v>45.312</v>
      </c>
      <c r="S58" t="s">
        <v>15</v>
      </c>
      <c r="U58">
        <v>1011</v>
      </c>
      <c r="V58">
        <v>8768.454</v>
      </c>
      <c r="W58">
        <v>9951.591</v>
      </c>
      <c r="X58">
        <v>41.95400000000001</v>
      </c>
      <c r="Y58" t="s">
        <v>12</v>
      </c>
    </row>
    <row r="59" spans="2:25" ht="12.75">
      <c r="B59">
        <v>3</v>
      </c>
      <c r="C59">
        <v>9083.751</v>
      </c>
      <c r="D59">
        <v>7355.667</v>
      </c>
      <c r="E59">
        <v>69.645</v>
      </c>
      <c r="F59" t="s">
        <v>15</v>
      </c>
      <c r="O59">
        <v>3</v>
      </c>
      <c r="P59">
        <v>9083.751</v>
      </c>
      <c r="Q59">
        <v>7355.667</v>
      </c>
      <c r="R59">
        <f t="shared" si="0"/>
        <v>45.312</v>
      </c>
      <c r="S59" t="s">
        <v>15</v>
      </c>
      <c r="U59">
        <v>1012</v>
      </c>
      <c r="V59">
        <v>8640.343</v>
      </c>
      <c r="W59">
        <v>9968.33</v>
      </c>
      <c r="X59">
        <v>42.724000000000004</v>
      </c>
      <c r="Y59" t="s">
        <v>12</v>
      </c>
    </row>
    <row r="60" spans="2:25" ht="12.75">
      <c r="B60">
        <v>1</v>
      </c>
      <c r="C60">
        <v>8660.814</v>
      </c>
      <c r="D60">
        <v>9442.571</v>
      </c>
      <c r="E60">
        <v>71.076</v>
      </c>
      <c r="F60" t="s">
        <v>9</v>
      </c>
      <c r="O60">
        <v>1</v>
      </c>
      <c r="P60">
        <v>8660.814</v>
      </c>
      <c r="Q60">
        <v>9442.571</v>
      </c>
      <c r="R60">
        <f t="shared" si="0"/>
        <v>46.742999999999995</v>
      </c>
      <c r="S60" t="s">
        <v>9</v>
      </c>
      <c r="U60">
        <v>1013</v>
      </c>
      <c r="V60">
        <v>8549.834</v>
      </c>
      <c r="W60">
        <v>9972.04</v>
      </c>
      <c r="X60">
        <v>43.849000000000004</v>
      </c>
      <c r="Y60" t="s">
        <v>12</v>
      </c>
    </row>
    <row r="61" spans="2:25" ht="12.75">
      <c r="B61">
        <v>1048</v>
      </c>
      <c r="C61">
        <v>7666.617</v>
      </c>
      <c r="D61">
        <v>7807.943</v>
      </c>
      <c r="E61">
        <v>70.678</v>
      </c>
      <c r="F61" t="s">
        <v>16</v>
      </c>
      <c r="O61">
        <v>1048</v>
      </c>
      <c r="P61">
        <v>7666.617</v>
      </c>
      <c r="Q61">
        <v>7807.943</v>
      </c>
      <c r="R61">
        <f t="shared" si="0"/>
        <v>46.345</v>
      </c>
      <c r="S61" t="s">
        <v>16</v>
      </c>
      <c r="U61">
        <v>1014</v>
      </c>
      <c r="V61">
        <v>8349.16</v>
      </c>
      <c r="W61">
        <v>9973.981</v>
      </c>
      <c r="X61">
        <v>47.039</v>
      </c>
      <c r="Y61" t="s">
        <v>12</v>
      </c>
    </row>
    <row r="62" spans="2:25" ht="12.75">
      <c r="B62">
        <v>1049</v>
      </c>
      <c r="C62">
        <v>7673.875</v>
      </c>
      <c r="D62">
        <v>7797.852</v>
      </c>
      <c r="E62">
        <v>63.829</v>
      </c>
      <c r="F62" t="s">
        <v>16</v>
      </c>
      <c r="O62">
        <v>1049</v>
      </c>
      <c r="P62">
        <v>7673.875</v>
      </c>
      <c r="Q62">
        <v>7797.852</v>
      </c>
      <c r="R62">
        <f t="shared" si="0"/>
        <v>39.496</v>
      </c>
      <c r="S62" t="s">
        <v>16</v>
      </c>
      <c r="U62">
        <v>1015</v>
      </c>
      <c r="V62">
        <v>8270.576</v>
      </c>
      <c r="W62">
        <v>9974.873</v>
      </c>
      <c r="X62">
        <v>47.964</v>
      </c>
      <c r="Y62" t="s">
        <v>12</v>
      </c>
    </row>
    <row r="63" spans="2:25" ht="12.75">
      <c r="B63">
        <v>1050</v>
      </c>
      <c r="C63">
        <v>7959.448</v>
      </c>
      <c r="D63">
        <v>7695.599</v>
      </c>
      <c r="E63">
        <v>63.7</v>
      </c>
      <c r="F63" t="s">
        <v>16</v>
      </c>
      <c r="O63">
        <v>1050</v>
      </c>
      <c r="P63">
        <v>7959.448</v>
      </c>
      <c r="Q63">
        <v>7695.599</v>
      </c>
      <c r="R63">
        <f t="shared" si="0"/>
        <v>39.367000000000004</v>
      </c>
      <c r="S63" t="s">
        <v>16</v>
      </c>
      <c r="U63">
        <v>1022</v>
      </c>
      <c r="V63">
        <v>9976.708</v>
      </c>
      <c r="W63">
        <v>10006.741</v>
      </c>
      <c r="X63">
        <v>62.55800000000001</v>
      </c>
      <c r="Y63" t="s">
        <v>12</v>
      </c>
    </row>
    <row r="64" spans="2:25" ht="12.75">
      <c r="B64">
        <v>1051</v>
      </c>
      <c r="C64">
        <v>8016.137</v>
      </c>
      <c r="D64">
        <v>7678.843</v>
      </c>
      <c r="E64">
        <v>65.993</v>
      </c>
      <c r="F64" t="s">
        <v>16</v>
      </c>
      <c r="O64">
        <v>1051</v>
      </c>
      <c r="P64">
        <v>8016.137</v>
      </c>
      <c r="Q64">
        <v>7678.843</v>
      </c>
      <c r="R64">
        <f t="shared" si="0"/>
        <v>41.66</v>
      </c>
      <c r="S64" t="s">
        <v>16</v>
      </c>
      <c r="U64">
        <v>1023</v>
      </c>
      <c r="V64">
        <v>9976.854</v>
      </c>
      <c r="W64">
        <v>10006.804</v>
      </c>
      <c r="X64">
        <v>59.388000000000005</v>
      </c>
      <c r="Y64" t="s">
        <v>12</v>
      </c>
    </row>
    <row r="65" spans="2:25" ht="12.75">
      <c r="B65">
        <v>1052</v>
      </c>
      <c r="C65">
        <v>8052.186</v>
      </c>
      <c r="D65">
        <v>7665.383</v>
      </c>
      <c r="E65">
        <v>63.476</v>
      </c>
      <c r="F65" t="s">
        <v>16</v>
      </c>
      <c r="O65">
        <v>1052</v>
      </c>
      <c r="P65">
        <v>8052.186</v>
      </c>
      <c r="Q65">
        <v>7665.383</v>
      </c>
      <c r="R65">
        <f t="shared" si="0"/>
        <v>39.143</v>
      </c>
      <c r="S65" t="s">
        <v>16</v>
      </c>
      <c r="U65">
        <v>1024</v>
      </c>
      <c r="V65">
        <v>9950.399</v>
      </c>
      <c r="W65">
        <v>10005.483</v>
      </c>
      <c r="X65">
        <v>50.257999999999996</v>
      </c>
      <c r="Y65" t="s">
        <v>12</v>
      </c>
    </row>
    <row r="66" spans="2:25" ht="12.75">
      <c r="B66">
        <v>1053</v>
      </c>
      <c r="C66">
        <v>8066.861</v>
      </c>
      <c r="D66">
        <v>7658.555</v>
      </c>
      <c r="E66">
        <v>60.917</v>
      </c>
      <c r="F66" t="s">
        <v>16</v>
      </c>
      <c r="O66">
        <v>1053</v>
      </c>
      <c r="P66">
        <v>8066.861</v>
      </c>
      <c r="Q66">
        <v>7658.555</v>
      </c>
      <c r="R66">
        <f t="shared" si="0"/>
        <v>36.584</v>
      </c>
      <c r="S66" t="s">
        <v>16</v>
      </c>
      <c r="U66">
        <v>1025</v>
      </c>
      <c r="V66">
        <v>9927.359</v>
      </c>
      <c r="W66">
        <v>10000.845</v>
      </c>
      <c r="X66">
        <v>41.227000000000004</v>
      </c>
      <c r="Y66" t="s">
        <v>12</v>
      </c>
    </row>
    <row r="67" spans="2:25" ht="12.75">
      <c r="B67">
        <v>1054</v>
      </c>
      <c r="C67">
        <v>8092.534</v>
      </c>
      <c r="D67">
        <v>7656.116</v>
      </c>
      <c r="E67">
        <v>61.102</v>
      </c>
      <c r="F67" t="s">
        <v>16</v>
      </c>
      <c r="O67">
        <v>1054</v>
      </c>
      <c r="P67">
        <v>8092.534</v>
      </c>
      <c r="Q67">
        <v>7656.116</v>
      </c>
      <c r="R67">
        <f t="shared" si="0"/>
        <v>36.769</v>
      </c>
      <c r="S67" t="s">
        <v>16</v>
      </c>
      <c r="U67">
        <v>1026</v>
      </c>
      <c r="V67">
        <v>9969.018</v>
      </c>
      <c r="W67">
        <v>9926.294</v>
      </c>
      <c r="X67">
        <v>41.155</v>
      </c>
      <c r="Y67" t="s">
        <v>62</v>
      </c>
    </row>
    <row r="68" spans="2:25" ht="12.75">
      <c r="B68">
        <v>1055</v>
      </c>
      <c r="C68">
        <v>8104.082</v>
      </c>
      <c r="D68">
        <v>7650.687</v>
      </c>
      <c r="E68">
        <v>63.548</v>
      </c>
      <c r="F68" t="s">
        <v>16</v>
      </c>
      <c r="O68">
        <v>1055</v>
      </c>
      <c r="P68">
        <v>8104.082</v>
      </c>
      <c r="Q68">
        <v>7650.687</v>
      </c>
      <c r="R68">
        <f t="shared" si="0"/>
        <v>39.215</v>
      </c>
      <c r="S68" t="s">
        <v>16</v>
      </c>
      <c r="U68">
        <v>1027</v>
      </c>
      <c r="V68">
        <v>9980.474</v>
      </c>
      <c r="W68">
        <v>9927.521</v>
      </c>
      <c r="X68">
        <v>41.925</v>
      </c>
      <c r="Y68" t="s">
        <v>12</v>
      </c>
    </row>
    <row r="69" spans="2:25" ht="12.75">
      <c r="B69">
        <v>1056</v>
      </c>
      <c r="C69">
        <v>8163.184</v>
      </c>
      <c r="D69">
        <v>7631.668</v>
      </c>
      <c r="E69">
        <v>64.802</v>
      </c>
      <c r="F69" t="s">
        <v>16</v>
      </c>
      <c r="O69">
        <v>1056</v>
      </c>
      <c r="P69">
        <v>8163.184</v>
      </c>
      <c r="Q69">
        <v>7631.668</v>
      </c>
      <c r="R69">
        <f t="shared" si="0"/>
        <v>40.46900000000001</v>
      </c>
      <c r="S69" t="s">
        <v>16</v>
      </c>
      <c r="U69">
        <v>1028</v>
      </c>
      <c r="V69">
        <v>9980.519</v>
      </c>
      <c r="W69">
        <v>9927.69</v>
      </c>
      <c r="X69">
        <v>42.307</v>
      </c>
      <c r="Y69" t="s">
        <v>12</v>
      </c>
    </row>
    <row r="70" spans="2:25" ht="12.75">
      <c r="B70">
        <v>1057</v>
      </c>
      <c r="C70">
        <v>8171.536</v>
      </c>
      <c r="D70">
        <v>7628.383</v>
      </c>
      <c r="E70">
        <v>64.078</v>
      </c>
      <c r="F70" t="s">
        <v>16</v>
      </c>
      <c r="O70">
        <v>1057</v>
      </c>
      <c r="P70">
        <v>8171.536</v>
      </c>
      <c r="Q70">
        <v>7628.383</v>
      </c>
      <c r="R70">
        <f aca="true" t="shared" si="1" ref="R70:R133">E70+elev</f>
        <v>39.745000000000005</v>
      </c>
      <c r="S70" t="s">
        <v>16</v>
      </c>
      <c r="U70">
        <v>1029</v>
      </c>
      <c r="V70">
        <v>10065.634</v>
      </c>
      <c r="W70">
        <v>9933.448</v>
      </c>
      <c r="X70">
        <v>41.599000000000004</v>
      </c>
      <c r="Y70" t="s">
        <v>12</v>
      </c>
    </row>
    <row r="71" spans="2:25" ht="12.75">
      <c r="B71">
        <v>1058</v>
      </c>
      <c r="C71">
        <v>8189.545</v>
      </c>
      <c r="D71">
        <v>7619.876</v>
      </c>
      <c r="E71">
        <v>61.632</v>
      </c>
      <c r="F71" t="s">
        <v>16</v>
      </c>
      <c r="O71">
        <v>1058</v>
      </c>
      <c r="P71">
        <v>8189.545</v>
      </c>
      <c r="Q71">
        <v>7619.876</v>
      </c>
      <c r="R71">
        <f t="shared" si="1"/>
        <v>37.299</v>
      </c>
      <c r="S71" t="s">
        <v>16</v>
      </c>
      <c r="U71">
        <v>1030</v>
      </c>
      <c r="V71">
        <v>10158.124</v>
      </c>
      <c r="W71">
        <v>9930.093</v>
      </c>
      <c r="X71">
        <v>41.175</v>
      </c>
      <c r="Y71" t="s">
        <v>12</v>
      </c>
    </row>
    <row r="72" spans="2:25" ht="12.75">
      <c r="B72">
        <v>1059</v>
      </c>
      <c r="C72">
        <v>8225.632</v>
      </c>
      <c r="D72">
        <v>7615.205</v>
      </c>
      <c r="E72">
        <v>62.615</v>
      </c>
      <c r="F72" t="s">
        <v>16</v>
      </c>
      <c r="O72">
        <v>1059</v>
      </c>
      <c r="P72">
        <v>8225.632</v>
      </c>
      <c r="Q72">
        <v>7615.205</v>
      </c>
      <c r="R72">
        <f t="shared" si="1"/>
        <v>38.282000000000004</v>
      </c>
      <c r="S72" t="s">
        <v>16</v>
      </c>
      <c r="U72">
        <v>1031</v>
      </c>
      <c r="V72">
        <v>10256.801</v>
      </c>
      <c r="W72">
        <v>9919.613</v>
      </c>
      <c r="X72">
        <v>45.072</v>
      </c>
      <c r="Y72" t="s">
        <v>12</v>
      </c>
    </row>
    <row r="73" spans="2:25" ht="12.75">
      <c r="B73">
        <v>1060</v>
      </c>
      <c r="C73">
        <v>8269.361</v>
      </c>
      <c r="D73">
        <v>7603.035</v>
      </c>
      <c r="E73">
        <v>62.964</v>
      </c>
      <c r="F73" t="s">
        <v>16</v>
      </c>
      <c r="O73">
        <v>1060</v>
      </c>
      <c r="P73">
        <v>8269.361</v>
      </c>
      <c r="Q73">
        <v>7603.035</v>
      </c>
      <c r="R73">
        <f t="shared" si="1"/>
        <v>38.631</v>
      </c>
      <c r="S73" t="s">
        <v>16</v>
      </c>
      <c r="U73">
        <v>1032</v>
      </c>
      <c r="V73">
        <v>10349.053</v>
      </c>
      <c r="W73">
        <v>9925.211</v>
      </c>
      <c r="X73">
        <v>63.25</v>
      </c>
      <c r="Y73" t="s">
        <v>12</v>
      </c>
    </row>
    <row r="74" spans="2:25" ht="12.75">
      <c r="B74">
        <v>1061</v>
      </c>
      <c r="C74">
        <v>8286.257</v>
      </c>
      <c r="D74">
        <v>7598.33</v>
      </c>
      <c r="E74">
        <v>63.963</v>
      </c>
      <c r="F74" t="s">
        <v>16</v>
      </c>
      <c r="O74">
        <v>1061</v>
      </c>
      <c r="P74">
        <v>8286.257</v>
      </c>
      <c r="Q74">
        <v>7598.33</v>
      </c>
      <c r="R74">
        <f t="shared" si="1"/>
        <v>39.63</v>
      </c>
      <c r="S74" t="s">
        <v>16</v>
      </c>
      <c r="U74">
        <v>1033</v>
      </c>
      <c r="V74">
        <v>10524.268</v>
      </c>
      <c r="W74">
        <v>9798.167</v>
      </c>
      <c r="X74">
        <v>60.036</v>
      </c>
      <c r="Y74" t="s">
        <v>12</v>
      </c>
    </row>
    <row r="75" spans="2:25" ht="12.75">
      <c r="B75">
        <v>1062</v>
      </c>
      <c r="C75">
        <v>8325.629</v>
      </c>
      <c r="D75">
        <v>7585.378</v>
      </c>
      <c r="E75">
        <v>64.591</v>
      </c>
      <c r="F75" t="s">
        <v>16</v>
      </c>
      <c r="O75">
        <v>1062</v>
      </c>
      <c r="P75">
        <v>8325.629</v>
      </c>
      <c r="Q75">
        <v>7585.378</v>
      </c>
      <c r="R75">
        <f t="shared" si="1"/>
        <v>40.257999999999996</v>
      </c>
      <c r="S75" t="s">
        <v>16</v>
      </c>
      <c r="U75">
        <v>1034</v>
      </c>
      <c r="V75">
        <v>10578.787</v>
      </c>
      <c r="W75">
        <v>9802.039</v>
      </c>
      <c r="X75">
        <v>57.278999999999996</v>
      </c>
      <c r="Y75" t="s">
        <v>12</v>
      </c>
    </row>
    <row r="76" spans="2:25" ht="12.75">
      <c r="B76">
        <v>1063</v>
      </c>
      <c r="C76">
        <v>8412.21</v>
      </c>
      <c r="D76">
        <v>7560.382</v>
      </c>
      <c r="E76">
        <v>63.691</v>
      </c>
      <c r="F76" t="s">
        <v>16</v>
      </c>
      <c r="O76">
        <v>1063</v>
      </c>
      <c r="P76">
        <v>8412.21</v>
      </c>
      <c r="Q76">
        <v>7560.382</v>
      </c>
      <c r="R76">
        <f t="shared" si="1"/>
        <v>39.358000000000004</v>
      </c>
      <c r="S76" t="s">
        <v>16</v>
      </c>
      <c r="U76">
        <v>1035</v>
      </c>
      <c r="V76">
        <v>10597.85</v>
      </c>
      <c r="W76">
        <v>9801.831</v>
      </c>
      <c r="X76">
        <v>68.79</v>
      </c>
      <c r="Y76" t="s">
        <v>12</v>
      </c>
    </row>
    <row r="77" spans="2:25" ht="12.75">
      <c r="B77">
        <v>1064</v>
      </c>
      <c r="C77">
        <v>8487.25</v>
      </c>
      <c r="D77">
        <v>7537.121</v>
      </c>
      <c r="E77">
        <v>63.75</v>
      </c>
      <c r="F77" t="s">
        <v>16</v>
      </c>
      <c r="O77">
        <v>1064</v>
      </c>
      <c r="P77">
        <v>8487.25</v>
      </c>
      <c r="Q77">
        <v>7537.121</v>
      </c>
      <c r="R77">
        <f t="shared" si="1"/>
        <v>39.417</v>
      </c>
      <c r="S77" t="s">
        <v>16</v>
      </c>
      <c r="U77">
        <v>1036</v>
      </c>
      <c r="V77">
        <v>10604.032</v>
      </c>
      <c r="W77">
        <v>9322.212</v>
      </c>
      <c r="X77">
        <v>57.028000000000006</v>
      </c>
      <c r="Y77" t="s">
        <v>14</v>
      </c>
    </row>
    <row r="78" spans="2:25" ht="12.75">
      <c r="B78">
        <v>1065</v>
      </c>
      <c r="C78">
        <v>8572.539</v>
      </c>
      <c r="D78">
        <v>7508.796</v>
      </c>
      <c r="E78">
        <v>64.676</v>
      </c>
      <c r="F78" t="s">
        <v>16</v>
      </c>
      <c r="O78">
        <v>1065</v>
      </c>
      <c r="P78">
        <v>8572.539</v>
      </c>
      <c r="Q78">
        <v>7508.796</v>
      </c>
      <c r="R78">
        <f t="shared" si="1"/>
        <v>40.343</v>
      </c>
      <c r="S78" t="s">
        <v>16</v>
      </c>
      <c r="U78">
        <v>1037</v>
      </c>
      <c r="V78">
        <v>10574.204</v>
      </c>
      <c r="W78">
        <v>9324.405</v>
      </c>
      <c r="X78">
        <v>56.397999999999996</v>
      </c>
      <c r="Y78" t="s">
        <v>14</v>
      </c>
    </row>
    <row r="79" spans="2:25" ht="12.75">
      <c r="B79">
        <v>1066</v>
      </c>
      <c r="C79">
        <v>8666.064</v>
      </c>
      <c r="D79">
        <v>7479.809</v>
      </c>
      <c r="E79">
        <v>65.176</v>
      </c>
      <c r="F79" t="s">
        <v>16</v>
      </c>
      <c r="O79">
        <v>1066</v>
      </c>
      <c r="P79">
        <v>8666.064</v>
      </c>
      <c r="Q79">
        <v>7479.809</v>
      </c>
      <c r="R79">
        <f t="shared" si="1"/>
        <v>40.843</v>
      </c>
      <c r="S79" t="s">
        <v>16</v>
      </c>
      <c r="U79">
        <v>1038</v>
      </c>
      <c r="V79">
        <v>10540.786</v>
      </c>
      <c r="W79">
        <v>9328.593</v>
      </c>
      <c r="X79">
        <v>44.593</v>
      </c>
      <c r="Y79" t="s">
        <v>14</v>
      </c>
    </row>
    <row r="80" spans="2:25" ht="12.75">
      <c r="B80">
        <v>1067</v>
      </c>
      <c r="C80">
        <v>8794.195</v>
      </c>
      <c r="D80">
        <v>7440.299</v>
      </c>
      <c r="E80">
        <v>66.519</v>
      </c>
      <c r="F80" t="s">
        <v>16</v>
      </c>
      <c r="O80">
        <v>1067</v>
      </c>
      <c r="P80">
        <v>8794.195</v>
      </c>
      <c r="Q80">
        <v>7440.299</v>
      </c>
      <c r="R80">
        <f t="shared" si="1"/>
        <v>42.18600000000001</v>
      </c>
      <c r="S80" t="s">
        <v>16</v>
      </c>
      <c r="U80">
        <v>1039</v>
      </c>
      <c r="V80">
        <v>10527.79</v>
      </c>
      <c r="W80">
        <v>9329.518</v>
      </c>
      <c r="X80">
        <v>41.416</v>
      </c>
      <c r="Y80" t="s">
        <v>14</v>
      </c>
    </row>
    <row r="81" spans="2:25" ht="12.75">
      <c r="B81">
        <v>1068</v>
      </c>
      <c r="C81">
        <v>8918.043</v>
      </c>
      <c r="D81">
        <v>7405.161</v>
      </c>
      <c r="E81">
        <v>67.125</v>
      </c>
      <c r="F81" t="s">
        <v>16</v>
      </c>
      <c r="O81">
        <v>1068</v>
      </c>
      <c r="P81">
        <v>8918.043</v>
      </c>
      <c r="Q81">
        <v>7405.161</v>
      </c>
      <c r="R81">
        <f t="shared" si="1"/>
        <v>42.792</v>
      </c>
      <c r="S81" t="s">
        <v>16</v>
      </c>
      <c r="U81">
        <v>1040</v>
      </c>
      <c r="V81">
        <v>10527.856</v>
      </c>
      <c r="W81">
        <v>9329.768</v>
      </c>
      <c r="X81">
        <v>41.932</v>
      </c>
      <c r="Y81" t="s">
        <v>14</v>
      </c>
    </row>
    <row r="82" spans="2:25" ht="12.75">
      <c r="B82">
        <v>1069</v>
      </c>
      <c r="C82">
        <v>9257.594</v>
      </c>
      <c r="D82">
        <v>7310.562</v>
      </c>
      <c r="E82">
        <v>69.247</v>
      </c>
      <c r="F82" t="s">
        <v>16</v>
      </c>
      <c r="O82">
        <v>1069</v>
      </c>
      <c r="P82">
        <v>9257.594</v>
      </c>
      <c r="Q82">
        <v>7310.562</v>
      </c>
      <c r="R82">
        <f t="shared" si="1"/>
        <v>44.914</v>
      </c>
      <c r="S82" t="s">
        <v>16</v>
      </c>
      <c r="U82">
        <v>1041</v>
      </c>
      <c r="V82">
        <v>10524.668</v>
      </c>
      <c r="W82">
        <v>9329.444</v>
      </c>
      <c r="X82">
        <v>40.953</v>
      </c>
      <c r="Y82" t="s">
        <v>58</v>
      </c>
    </row>
    <row r="83" spans="2:25" ht="12.75">
      <c r="B83">
        <v>1070</v>
      </c>
      <c r="C83">
        <v>9413.509</v>
      </c>
      <c r="D83">
        <v>7258.577</v>
      </c>
      <c r="E83">
        <v>66.893</v>
      </c>
      <c r="F83" t="s">
        <v>16</v>
      </c>
      <c r="O83">
        <v>1070</v>
      </c>
      <c r="P83">
        <v>9413.509</v>
      </c>
      <c r="Q83">
        <v>7258.577</v>
      </c>
      <c r="R83">
        <f t="shared" si="1"/>
        <v>42.56</v>
      </c>
      <c r="S83" t="s">
        <v>16</v>
      </c>
      <c r="U83">
        <v>1042</v>
      </c>
      <c r="V83">
        <v>8353.763</v>
      </c>
      <c r="W83">
        <v>9466.819</v>
      </c>
      <c r="X83">
        <v>49.208</v>
      </c>
      <c r="Y83" t="s">
        <v>14</v>
      </c>
    </row>
    <row r="84" spans="2:25" ht="12.75">
      <c r="B84">
        <v>1071</v>
      </c>
      <c r="C84">
        <v>9613.739</v>
      </c>
      <c r="D84">
        <v>7210.744</v>
      </c>
      <c r="E84">
        <v>66.524</v>
      </c>
      <c r="F84" t="s">
        <v>16</v>
      </c>
      <c r="O84">
        <v>1071</v>
      </c>
      <c r="P84">
        <v>9613.739</v>
      </c>
      <c r="Q84">
        <v>7210.744</v>
      </c>
      <c r="R84">
        <f t="shared" si="1"/>
        <v>42.191</v>
      </c>
      <c r="S84" t="s">
        <v>16</v>
      </c>
      <c r="U84">
        <v>1043</v>
      </c>
      <c r="V84">
        <v>8416.425</v>
      </c>
      <c r="W84">
        <v>9457.604</v>
      </c>
      <c r="X84">
        <v>47.783</v>
      </c>
      <c r="Y84" t="s">
        <v>14</v>
      </c>
    </row>
    <row r="85" spans="2:25" ht="12.75">
      <c r="B85">
        <v>1072</v>
      </c>
      <c r="C85">
        <v>9749.971</v>
      </c>
      <c r="D85">
        <v>7181.869</v>
      </c>
      <c r="E85">
        <v>64.566</v>
      </c>
      <c r="F85" t="s">
        <v>16</v>
      </c>
      <c r="O85">
        <v>1072</v>
      </c>
      <c r="P85">
        <v>9749.971</v>
      </c>
      <c r="Q85">
        <v>7181.869</v>
      </c>
      <c r="R85">
        <f t="shared" si="1"/>
        <v>40.233000000000004</v>
      </c>
      <c r="S85" t="s">
        <v>16</v>
      </c>
      <c r="U85">
        <v>1044</v>
      </c>
      <c r="V85">
        <v>8548.683</v>
      </c>
      <c r="W85">
        <v>9448.985</v>
      </c>
      <c r="X85">
        <v>48.553</v>
      </c>
      <c r="Y85" t="s">
        <v>14</v>
      </c>
    </row>
    <row r="86" spans="2:25" ht="12.75">
      <c r="B86">
        <v>1073</v>
      </c>
      <c r="C86">
        <v>9771.917</v>
      </c>
      <c r="D86">
        <v>7176.522</v>
      </c>
      <c r="E86">
        <v>65.462</v>
      </c>
      <c r="F86" t="s">
        <v>16</v>
      </c>
      <c r="O86">
        <v>1073</v>
      </c>
      <c r="P86">
        <v>9771.917</v>
      </c>
      <c r="Q86">
        <v>7176.522</v>
      </c>
      <c r="R86">
        <f t="shared" si="1"/>
        <v>41.129000000000005</v>
      </c>
      <c r="S86" t="s">
        <v>16</v>
      </c>
      <c r="U86">
        <v>1045</v>
      </c>
      <c r="V86">
        <v>8835.427</v>
      </c>
      <c r="W86">
        <v>9435.029</v>
      </c>
      <c r="X86">
        <v>41.07600000000001</v>
      </c>
      <c r="Y86" t="s">
        <v>59</v>
      </c>
    </row>
    <row r="87" spans="2:25" ht="12.75">
      <c r="B87">
        <v>1074</v>
      </c>
      <c r="C87">
        <v>9812.612</v>
      </c>
      <c r="D87">
        <v>7168.458</v>
      </c>
      <c r="E87">
        <v>64.848</v>
      </c>
      <c r="F87" t="s">
        <v>16</v>
      </c>
      <c r="O87">
        <v>1074</v>
      </c>
      <c r="P87">
        <v>9812.612</v>
      </c>
      <c r="Q87">
        <v>7168.458</v>
      </c>
      <c r="R87">
        <f t="shared" si="1"/>
        <v>40.515</v>
      </c>
      <c r="S87" t="s">
        <v>16</v>
      </c>
      <c r="U87">
        <v>1048</v>
      </c>
      <c r="V87">
        <v>7666.617</v>
      </c>
      <c r="W87">
        <v>7807.943</v>
      </c>
      <c r="X87">
        <v>46.345</v>
      </c>
      <c r="Y87" t="s">
        <v>16</v>
      </c>
    </row>
    <row r="88" spans="2:25" ht="12.75">
      <c r="B88">
        <v>1075</v>
      </c>
      <c r="C88">
        <v>9826.633</v>
      </c>
      <c r="D88">
        <v>7165.624</v>
      </c>
      <c r="E88">
        <v>64.058</v>
      </c>
      <c r="F88" t="s">
        <v>16</v>
      </c>
      <c r="O88">
        <v>1075</v>
      </c>
      <c r="P88">
        <v>9826.633</v>
      </c>
      <c r="Q88">
        <v>7165.624</v>
      </c>
      <c r="R88">
        <f t="shared" si="1"/>
        <v>39.72500000000001</v>
      </c>
      <c r="S88" t="s">
        <v>16</v>
      </c>
      <c r="U88">
        <v>1049</v>
      </c>
      <c r="V88">
        <v>7673.875</v>
      </c>
      <c r="W88">
        <v>7797.852</v>
      </c>
      <c r="X88">
        <v>39.496</v>
      </c>
      <c r="Y88" t="s">
        <v>16</v>
      </c>
    </row>
    <row r="89" spans="2:25" ht="12.75">
      <c r="B89">
        <v>1076</v>
      </c>
      <c r="C89">
        <v>9907.392</v>
      </c>
      <c r="D89">
        <v>7148.428</v>
      </c>
      <c r="E89">
        <v>62.059</v>
      </c>
      <c r="F89" t="s">
        <v>16</v>
      </c>
      <c r="O89">
        <v>1076</v>
      </c>
      <c r="P89">
        <v>9907.392</v>
      </c>
      <c r="Q89">
        <v>7148.428</v>
      </c>
      <c r="R89">
        <f t="shared" si="1"/>
        <v>37.726</v>
      </c>
      <c r="S89" t="s">
        <v>16</v>
      </c>
      <c r="U89">
        <v>1050</v>
      </c>
      <c r="V89">
        <v>7959.448</v>
      </c>
      <c r="W89">
        <v>7695.599</v>
      </c>
      <c r="X89">
        <v>39.367000000000004</v>
      </c>
      <c r="Y89" t="s">
        <v>59</v>
      </c>
    </row>
    <row r="90" spans="2:25" ht="12.75">
      <c r="B90">
        <v>1077</v>
      </c>
      <c r="C90">
        <v>10579.723</v>
      </c>
      <c r="D90">
        <v>6972.436</v>
      </c>
      <c r="E90">
        <v>86.505</v>
      </c>
      <c r="F90" t="s">
        <v>16</v>
      </c>
      <c r="O90">
        <v>1077</v>
      </c>
      <c r="P90">
        <v>10579.723</v>
      </c>
      <c r="Q90">
        <v>6972.436</v>
      </c>
      <c r="R90">
        <f t="shared" si="1"/>
        <v>62.172</v>
      </c>
      <c r="S90" t="s">
        <v>16</v>
      </c>
      <c r="U90">
        <v>1051</v>
      </c>
      <c r="V90">
        <v>8016.137</v>
      </c>
      <c r="W90">
        <v>7678.843</v>
      </c>
      <c r="X90">
        <v>41.66</v>
      </c>
      <c r="Y90" t="s">
        <v>16</v>
      </c>
    </row>
    <row r="91" spans="2:25" ht="12.75">
      <c r="B91">
        <v>1078</v>
      </c>
      <c r="C91">
        <v>10549.493</v>
      </c>
      <c r="D91">
        <v>6981.801</v>
      </c>
      <c r="E91">
        <v>64.01</v>
      </c>
      <c r="F91" t="s">
        <v>16</v>
      </c>
      <c r="O91">
        <v>1078</v>
      </c>
      <c r="P91">
        <v>10549.493</v>
      </c>
      <c r="Q91">
        <v>6981.801</v>
      </c>
      <c r="R91">
        <f t="shared" si="1"/>
        <v>39.67700000000001</v>
      </c>
      <c r="S91" t="s">
        <v>16</v>
      </c>
      <c r="U91">
        <v>1052</v>
      </c>
      <c r="V91">
        <v>8052.186</v>
      </c>
      <c r="W91">
        <v>7665.383</v>
      </c>
      <c r="X91">
        <v>39.143</v>
      </c>
      <c r="Y91" t="s">
        <v>16</v>
      </c>
    </row>
    <row r="92" spans="2:25" ht="12.75">
      <c r="B92">
        <v>1079</v>
      </c>
      <c r="C92">
        <v>9831.237</v>
      </c>
      <c r="D92">
        <v>5880.386</v>
      </c>
      <c r="E92">
        <v>63.437</v>
      </c>
      <c r="F92" t="s">
        <v>17</v>
      </c>
      <c r="O92">
        <v>1079</v>
      </c>
      <c r="P92">
        <v>9831.237</v>
      </c>
      <c r="Q92">
        <v>5880.386</v>
      </c>
      <c r="R92">
        <f t="shared" si="1"/>
        <v>39.104</v>
      </c>
      <c r="S92" t="s">
        <v>17</v>
      </c>
      <c r="U92">
        <v>1053</v>
      </c>
      <c r="V92">
        <v>8066.861</v>
      </c>
      <c r="W92">
        <v>7658.555</v>
      </c>
      <c r="X92">
        <v>36.584</v>
      </c>
      <c r="Y92" t="s">
        <v>16</v>
      </c>
    </row>
    <row r="93" spans="2:25" ht="12.75">
      <c r="B93">
        <v>1080</v>
      </c>
      <c r="C93">
        <v>9833.109</v>
      </c>
      <c r="D93">
        <v>6308.711</v>
      </c>
      <c r="E93">
        <v>63.653</v>
      </c>
      <c r="F93" t="s">
        <v>17</v>
      </c>
      <c r="O93">
        <v>1080</v>
      </c>
      <c r="P93">
        <v>9833.109</v>
      </c>
      <c r="Q93">
        <v>6308.711</v>
      </c>
      <c r="R93">
        <f t="shared" si="1"/>
        <v>39.32</v>
      </c>
      <c r="S93" t="s">
        <v>17</v>
      </c>
      <c r="U93">
        <v>1054</v>
      </c>
      <c r="V93">
        <v>8092.534</v>
      </c>
      <c r="W93">
        <v>7656.116</v>
      </c>
      <c r="X93">
        <v>36.769</v>
      </c>
      <c r="Y93" t="s">
        <v>16</v>
      </c>
    </row>
    <row r="94" spans="2:25" ht="12.75">
      <c r="B94">
        <v>1081</v>
      </c>
      <c r="C94">
        <v>9843.455</v>
      </c>
      <c r="D94">
        <v>6637.54</v>
      </c>
      <c r="E94">
        <v>63.832</v>
      </c>
      <c r="F94" t="s">
        <v>17</v>
      </c>
      <c r="O94">
        <v>1081</v>
      </c>
      <c r="P94">
        <v>9843.455</v>
      </c>
      <c r="Q94">
        <v>6637.54</v>
      </c>
      <c r="R94">
        <f t="shared" si="1"/>
        <v>39.499</v>
      </c>
      <c r="S94" t="s">
        <v>17</v>
      </c>
      <c r="U94">
        <v>1055</v>
      </c>
      <c r="V94">
        <v>8104.082</v>
      </c>
      <c r="W94">
        <v>7650.687</v>
      </c>
      <c r="X94">
        <v>39.215</v>
      </c>
      <c r="Y94" t="s">
        <v>16</v>
      </c>
    </row>
    <row r="95" spans="2:25" ht="12.75">
      <c r="B95">
        <v>1082</v>
      </c>
      <c r="C95">
        <v>9651.865</v>
      </c>
      <c r="D95">
        <v>7663.424</v>
      </c>
      <c r="E95">
        <v>64.812</v>
      </c>
      <c r="F95" t="s">
        <v>17</v>
      </c>
      <c r="O95">
        <v>1082</v>
      </c>
      <c r="P95">
        <v>9651.865</v>
      </c>
      <c r="Q95">
        <v>7663.424</v>
      </c>
      <c r="R95">
        <f t="shared" si="1"/>
        <v>40.479</v>
      </c>
      <c r="S95" t="s">
        <v>17</v>
      </c>
      <c r="U95">
        <v>1056</v>
      </c>
      <c r="V95">
        <v>8163.184</v>
      </c>
      <c r="W95">
        <v>7631.668</v>
      </c>
      <c r="X95">
        <v>40.46900000000001</v>
      </c>
      <c r="Y95" t="s">
        <v>51</v>
      </c>
    </row>
    <row r="96" spans="2:25" ht="12.75">
      <c r="B96">
        <v>1083</v>
      </c>
      <c r="C96">
        <v>9202.859</v>
      </c>
      <c r="D96">
        <v>8611.255</v>
      </c>
      <c r="E96">
        <v>65.147</v>
      </c>
      <c r="F96" t="s">
        <v>17</v>
      </c>
      <c r="O96">
        <v>1083</v>
      </c>
      <c r="P96">
        <v>9202.859</v>
      </c>
      <c r="Q96">
        <v>8611.255</v>
      </c>
      <c r="R96">
        <f t="shared" si="1"/>
        <v>40.81400000000001</v>
      </c>
      <c r="S96" t="s">
        <v>17</v>
      </c>
      <c r="U96">
        <v>1057</v>
      </c>
      <c r="V96">
        <v>8171.536</v>
      </c>
      <c r="W96">
        <v>7628.383</v>
      </c>
      <c r="X96">
        <v>39.745</v>
      </c>
      <c r="Y96" t="s">
        <v>52</v>
      </c>
    </row>
    <row r="97" spans="2:25" ht="12.75">
      <c r="B97">
        <v>1084</v>
      </c>
      <c r="C97">
        <v>8697.496</v>
      </c>
      <c r="D97">
        <v>8329.16</v>
      </c>
      <c r="E97">
        <v>64.478</v>
      </c>
      <c r="F97" t="s">
        <v>17</v>
      </c>
      <c r="O97">
        <v>1084</v>
      </c>
      <c r="P97">
        <v>8697.496</v>
      </c>
      <c r="Q97">
        <v>8329.16</v>
      </c>
      <c r="R97">
        <f t="shared" si="1"/>
        <v>40.144999999999996</v>
      </c>
      <c r="S97" t="s">
        <v>17</v>
      </c>
      <c r="U97">
        <v>1058</v>
      </c>
      <c r="V97">
        <v>8189.545</v>
      </c>
      <c r="W97">
        <v>7619.876</v>
      </c>
      <c r="X97">
        <v>37.299</v>
      </c>
      <c r="Y97" t="s">
        <v>16</v>
      </c>
    </row>
    <row r="98" spans="2:25" ht="12.75">
      <c r="B98">
        <v>1085</v>
      </c>
      <c r="C98">
        <v>8387.986</v>
      </c>
      <c r="D98">
        <v>8021.907</v>
      </c>
      <c r="E98">
        <v>64.251</v>
      </c>
      <c r="F98" t="s">
        <v>17</v>
      </c>
      <c r="O98">
        <v>1085</v>
      </c>
      <c r="P98">
        <v>8387.986</v>
      </c>
      <c r="Q98">
        <v>8021.907</v>
      </c>
      <c r="R98">
        <f t="shared" si="1"/>
        <v>39.918000000000006</v>
      </c>
      <c r="S98" t="s">
        <v>17</v>
      </c>
      <c r="U98">
        <v>1059</v>
      </c>
      <c r="V98">
        <v>8225.632</v>
      </c>
      <c r="W98">
        <v>7615.205</v>
      </c>
      <c r="X98">
        <v>38.282000000000004</v>
      </c>
      <c r="Y98" t="s">
        <v>16</v>
      </c>
    </row>
    <row r="99" spans="2:25" ht="12.75">
      <c r="B99">
        <v>1086</v>
      </c>
      <c r="C99">
        <v>8251.797</v>
      </c>
      <c r="D99">
        <v>7070.832</v>
      </c>
      <c r="E99">
        <v>63.353</v>
      </c>
      <c r="F99" t="s">
        <v>17</v>
      </c>
      <c r="O99">
        <v>1086</v>
      </c>
      <c r="P99">
        <v>8251.797</v>
      </c>
      <c r="Q99">
        <v>7070.832</v>
      </c>
      <c r="R99">
        <f t="shared" si="1"/>
        <v>39.02</v>
      </c>
      <c r="S99" t="s">
        <v>17</v>
      </c>
      <c r="U99">
        <v>1060</v>
      </c>
      <c r="V99">
        <v>8269.361</v>
      </c>
      <c r="W99">
        <v>7603.035</v>
      </c>
      <c r="X99">
        <v>38.631</v>
      </c>
      <c r="Y99" t="s">
        <v>16</v>
      </c>
    </row>
    <row r="100" spans="2:25" ht="12.75">
      <c r="B100">
        <v>1087</v>
      </c>
      <c r="C100">
        <v>7949.289</v>
      </c>
      <c r="D100">
        <v>6232.168</v>
      </c>
      <c r="E100">
        <v>62.727</v>
      </c>
      <c r="F100" t="s">
        <v>17</v>
      </c>
      <c r="O100">
        <v>1087</v>
      </c>
      <c r="P100">
        <v>7949.289</v>
      </c>
      <c r="Q100">
        <v>6232.168</v>
      </c>
      <c r="R100">
        <f t="shared" si="1"/>
        <v>38.394</v>
      </c>
      <c r="S100" t="s">
        <v>17</v>
      </c>
      <c r="U100">
        <v>1061</v>
      </c>
      <c r="V100">
        <v>8286.257</v>
      </c>
      <c r="W100">
        <v>7598.33</v>
      </c>
      <c r="X100">
        <v>39.63</v>
      </c>
      <c r="Y100" t="s">
        <v>50</v>
      </c>
    </row>
    <row r="101" spans="2:25" ht="12.75">
      <c r="B101">
        <v>1088</v>
      </c>
      <c r="C101">
        <v>8660.371</v>
      </c>
      <c r="D101">
        <v>9442.471</v>
      </c>
      <c r="E101">
        <v>71.882</v>
      </c>
      <c r="F101" t="s">
        <v>10</v>
      </c>
      <c r="O101">
        <v>1088</v>
      </c>
      <c r="P101">
        <v>8660.371</v>
      </c>
      <c r="Q101">
        <v>9442.471</v>
      </c>
      <c r="R101">
        <f t="shared" si="1"/>
        <v>47.54900000000001</v>
      </c>
      <c r="S101" t="s">
        <v>10</v>
      </c>
      <c r="U101">
        <v>1062</v>
      </c>
      <c r="V101">
        <v>8325.629</v>
      </c>
      <c r="W101">
        <v>7585.378</v>
      </c>
      <c r="X101">
        <v>40.257999999999996</v>
      </c>
      <c r="Y101" t="s">
        <v>16</v>
      </c>
    </row>
    <row r="102" spans="2:25" ht="12.75">
      <c r="B102">
        <v>1089</v>
      </c>
      <c r="C102">
        <v>8660.373</v>
      </c>
      <c r="D102">
        <v>9442.461</v>
      </c>
      <c r="E102">
        <v>71.014</v>
      </c>
      <c r="F102" t="s">
        <v>10</v>
      </c>
      <c r="O102">
        <v>1089</v>
      </c>
      <c r="P102">
        <v>8660.373</v>
      </c>
      <c r="Q102">
        <v>9442.461</v>
      </c>
      <c r="R102">
        <f t="shared" si="1"/>
        <v>46.681</v>
      </c>
      <c r="S102" t="s">
        <v>10</v>
      </c>
      <c r="U102">
        <v>1063</v>
      </c>
      <c r="V102">
        <v>8412.21</v>
      </c>
      <c r="W102">
        <v>7560.382</v>
      </c>
      <c r="X102">
        <v>39.358000000000004</v>
      </c>
      <c r="Y102" t="s">
        <v>16</v>
      </c>
    </row>
    <row r="103" spans="2:25" ht="12.75">
      <c r="B103">
        <v>1</v>
      </c>
      <c r="C103">
        <v>8660.351</v>
      </c>
      <c r="D103">
        <v>9442.467</v>
      </c>
      <c r="E103">
        <v>71.076</v>
      </c>
      <c r="F103" t="s">
        <v>9</v>
      </c>
      <c r="O103">
        <v>1</v>
      </c>
      <c r="P103">
        <v>8660.351</v>
      </c>
      <c r="Q103">
        <v>9442.467</v>
      </c>
      <c r="R103">
        <f t="shared" si="1"/>
        <v>46.742999999999995</v>
      </c>
      <c r="S103" t="s">
        <v>9</v>
      </c>
      <c r="U103">
        <v>1064</v>
      </c>
      <c r="V103">
        <v>8487.25</v>
      </c>
      <c r="W103">
        <v>7537.121</v>
      </c>
      <c r="X103">
        <v>39.417</v>
      </c>
      <c r="Y103" t="s">
        <v>16</v>
      </c>
    </row>
    <row r="104" spans="2:25" ht="12.75">
      <c r="B104">
        <v>4</v>
      </c>
      <c r="C104">
        <v>9921.61</v>
      </c>
      <c r="D104">
        <v>10111.75</v>
      </c>
      <c r="E104">
        <v>86.83</v>
      </c>
      <c r="F104" t="s">
        <v>18</v>
      </c>
      <c r="O104">
        <v>4</v>
      </c>
      <c r="P104">
        <v>9921.61</v>
      </c>
      <c r="Q104">
        <v>10111.75</v>
      </c>
      <c r="R104">
        <f t="shared" si="1"/>
        <v>62.497</v>
      </c>
      <c r="S104" t="s">
        <v>18</v>
      </c>
      <c r="U104">
        <v>1065</v>
      </c>
      <c r="V104">
        <v>8572.539</v>
      </c>
      <c r="W104">
        <v>7508.796</v>
      </c>
      <c r="X104">
        <v>40.343</v>
      </c>
      <c r="Y104" t="s">
        <v>16</v>
      </c>
    </row>
    <row r="105" spans="2:25" ht="12.75">
      <c r="B105">
        <v>2</v>
      </c>
      <c r="C105">
        <v>9999.933</v>
      </c>
      <c r="D105">
        <v>10000.096</v>
      </c>
      <c r="E105">
        <v>95.728</v>
      </c>
      <c r="F105" t="s">
        <v>10</v>
      </c>
      <c r="O105">
        <v>2</v>
      </c>
      <c r="P105">
        <v>9999.933</v>
      </c>
      <c r="Q105">
        <v>10000.096</v>
      </c>
      <c r="R105">
        <f t="shared" si="1"/>
        <v>71.395</v>
      </c>
      <c r="S105" t="s">
        <v>10</v>
      </c>
      <c r="U105">
        <v>1066</v>
      </c>
      <c r="V105">
        <v>8666.064</v>
      </c>
      <c r="W105">
        <v>7479.809</v>
      </c>
      <c r="X105">
        <v>40.843</v>
      </c>
      <c r="Y105" t="s">
        <v>16</v>
      </c>
    </row>
    <row r="106" spans="2:25" ht="12.75">
      <c r="B106">
        <v>1090</v>
      </c>
      <c r="C106">
        <v>9926.002</v>
      </c>
      <c r="D106">
        <v>10086.706</v>
      </c>
      <c r="E106">
        <v>65.452</v>
      </c>
      <c r="F106" t="s">
        <v>19</v>
      </c>
      <c r="O106">
        <v>1090</v>
      </c>
      <c r="P106">
        <v>9926.002</v>
      </c>
      <c r="Q106">
        <v>10086.706</v>
      </c>
      <c r="R106">
        <f t="shared" si="1"/>
        <v>41.119</v>
      </c>
      <c r="S106" t="s">
        <v>19</v>
      </c>
      <c r="U106">
        <v>1067</v>
      </c>
      <c r="V106">
        <v>8794.195</v>
      </c>
      <c r="W106">
        <v>7440.299</v>
      </c>
      <c r="X106">
        <v>42.18600000000001</v>
      </c>
      <c r="Y106" t="s">
        <v>16</v>
      </c>
    </row>
    <row r="107" spans="2:25" ht="12.75">
      <c r="B107">
        <v>1091</v>
      </c>
      <c r="C107">
        <v>9939.607</v>
      </c>
      <c r="D107">
        <v>10086.432</v>
      </c>
      <c r="E107">
        <v>74.173</v>
      </c>
      <c r="F107" t="s">
        <v>20</v>
      </c>
      <c r="O107">
        <v>1091</v>
      </c>
      <c r="P107">
        <v>9939.607</v>
      </c>
      <c r="Q107">
        <v>10086.432</v>
      </c>
      <c r="R107">
        <f t="shared" si="1"/>
        <v>49.84</v>
      </c>
      <c r="S107" t="s">
        <v>20</v>
      </c>
      <c r="U107">
        <v>1068</v>
      </c>
      <c r="V107">
        <v>8918.043</v>
      </c>
      <c r="W107">
        <v>7405.161</v>
      </c>
      <c r="X107">
        <v>42.792</v>
      </c>
      <c r="Y107" t="s">
        <v>16</v>
      </c>
    </row>
    <row r="108" spans="2:25" ht="12.75">
      <c r="B108">
        <v>1092</v>
      </c>
      <c r="C108">
        <v>9944.727</v>
      </c>
      <c r="D108">
        <v>10086.838</v>
      </c>
      <c r="E108">
        <v>75.078</v>
      </c>
      <c r="F108" t="s">
        <v>20</v>
      </c>
      <c r="O108">
        <v>1092</v>
      </c>
      <c r="P108">
        <v>9944.727</v>
      </c>
      <c r="Q108">
        <v>10086.838</v>
      </c>
      <c r="R108">
        <f t="shared" si="1"/>
        <v>50.745000000000005</v>
      </c>
      <c r="S108" t="s">
        <v>20</v>
      </c>
      <c r="U108">
        <v>1069</v>
      </c>
      <c r="V108">
        <v>9257.594</v>
      </c>
      <c r="W108">
        <v>7310.562</v>
      </c>
      <c r="X108">
        <v>44.914</v>
      </c>
      <c r="Y108" t="s">
        <v>16</v>
      </c>
    </row>
    <row r="109" spans="2:25" ht="12.75">
      <c r="B109">
        <v>1093</v>
      </c>
      <c r="C109">
        <v>9945.013</v>
      </c>
      <c r="D109">
        <v>10086.657</v>
      </c>
      <c r="E109">
        <v>74.742</v>
      </c>
      <c r="F109" t="s">
        <v>20</v>
      </c>
      <c r="O109">
        <v>1093</v>
      </c>
      <c r="P109">
        <v>9945.013</v>
      </c>
      <c r="Q109">
        <v>10086.657</v>
      </c>
      <c r="R109">
        <f t="shared" si="1"/>
        <v>50.409000000000006</v>
      </c>
      <c r="S109" t="s">
        <v>20</v>
      </c>
      <c r="U109">
        <v>1070</v>
      </c>
      <c r="V109">
        <v>9413.509</v>
      </c>
      <c r="W109">
        <v>7258.577</v>
      </c>
      <c r="X109">
        <v>42.56</v>
      </c>
      <c r="Y109" t="s">
        <v>16</v>
      </c>
    </row>
    <row r="110" spans="2:25" ht="12.75">
      <c r="B110">
        <v>1094</v>
      </c>
      <c r="C110">
        <v>9985.214</v>
      </c>
      <c r="D110">
        <v>10092.941</v>
      </c>
      <c r="E110">
        <v>74.963</v>
      </c>
      <c r="F110" t="s">
        <v>20</v>
      </c>
      <c r="O110">
        <v>1094</v>
      </c>
      <c r="P110">
        <v>9985.214</v>
      </c>
      <c r="Q110">
        <v>10092.941</v>
      </c>
      <c r="R110">
        <f t="shared" si="1"/>
        <v>50.629999999999995</v>
      </c>
      <c r="S110" t="s">
        <v>20</v>
      </c>
      <c r="U110">
        <v>1071</v>
      </c>
      <c r="V110">
        <v>9613.739</v>
      </c>
      <c r="W110">
        <v>7210.744</v>
      </c>
      <c r="X110">
        <v>42.191</v>
      </c>
      <c r="Y110" t="s">
        <v>16</v>
      </c>
    </row>
    <row r="111" spans="2:25" ht="12.75">
      <c r="B111">
        <v>1095</v>
      </c>
      <c r="C111">
        <v>10024.916</v>
      </c>
      <c r="D111">
        <v>10093.707</v>
      </c>
      <c r="E111">
        <v>67.794</v>
      </c>
      <c r="F111" t="s">
        <v>20</v>
      </c>
      <c r="O111">
        <v>1095</v>
      </c>
      <c r="P111">
        <v>10024.916</v>
      </c>
      <c r="Q111">
        <v>10093.707</v>
      </c>
      <c r="R111">
        <f t="shared" si="1"/>
        <v>43.461</v>
      </c>
      <c r="S111" t="s">
        <v>20</v>
      </c>
      <c r="U111">
        <v>1072</v>
      </c>
      <c r="V111">
        <v>9749.971</v>
      </c>
      <c r="W111">
        <v>7181.869</v>
      </c>
      <c r="X111">
        <v>40.233000000000004</v>
      </c>
      <c r="Y111" t="s">
        <v>16</v>
      </c>
    </row>
    <row r="112" spans="2:25" ht="12.75">
      <c r="B112">
        <v>1096</v>
      </c>
      <c r="C112">
        <v>10312.422</v>
      </c>
      <c r="D112">
        <v>10067.778</v>
      </c>
      <c r="E112">
        <v>66.403</v>
      </c>
      <c r="F112" t="s">
        <v>20</v>
      </c>
      <c r="O112">
        <v>1096</v>
      </c>
      <c r="P112">
        <v>10312.422</v>
      </c>
      <c r="Q112">
        <v>10067.778</v>
      </c>
      <c r="R112">
        <f t="shared" si="1"/>
        <v>42.07000000000001</v>
      </c>
      <c r="S112" t="s">
        <v>20</v>
      </c>
      <c r="U112">
        <v>1073</v>
      </c>
      <c r="V112">
        <v>9771.917</v>
      </c>
      <c r="W112">
        <v>7176.522</v>
      </c>
      <c r="X112">
        <v>41.129000000000005</v>
      </c>
      <c r="Y112" t="s">
        <v>16</v>
      </c>
    </row>
    <row r="113" spans="2:25" ht="12.75">
      <c r="B113">
        <v>1097</v>
      </c>
      <c r="C113">
        <v>10393.424</v>
      </c>
      <c r="D113">
        <v>10077.975</v>
      </c>
      <c r="E113">
        <v>67.84</v>
      </c>
      <c r="F113" t="s">
        <v>20</v>
      </c>
      <c r="O113">
        <v>1097</v>
      </c>
      <c r="P113">
        <v>10393.424</v>
      </c>
      <c r="Q113">
        <v>10077.975</v>
      </c>
      <c r="R113">
        <f t="shared" si="1"/>
        <v>43.507000000000005</v>
      </c>
      <c r="S113" t="s">
        <v>20</v>
      </c>
      <c r="U113">
        <v>1074</v>
      </c>
      <c r="V113">
        <v>9812.612</v>
      </c>
      <c r="W113">
        <v>7168.458</v>
      </c>
      <c r="X113">
        <v>40.515</v>
      </c>
      <c r="Y113" t="s">
        <v>16</v>
      </c>
    </row>
    <row r="114" spans="2:25" ht="12.75">
      <c r="B114">
        <v>1098</v>
      </c>
      <c r="C114">
        <v>10417.513</v>
      </c>
      <c r="D114">
        <v>10085.516</v>
      </c>
      <c r="E114">
        <v>77.654</v>
      </c>
      <c r="F114" t="s">
        <v>20</v>
      </c>
      <c r="O114">
        <v>1098</v>
      </c>
      <c r="P114">
        <v>10417.513</v>
      </c>
      <c r="Q114">
        <v>10085.516</v>
      </c>
      <c r="R114">
        <f t="shared" si="1"/>
        <v>53.321</v>
      </c>
      <c r="S114" t="s">
        <v>20</v>
      </c>
      <c r="U114">
        <v>1075</v>
      </c>
      <c r="V114">
        <v>9826.633</v>
      </c>
      <c r="W114">
        <v>7165.624</v>
      </c>
      <c r="X114">
        <v>39.725</v>
      </c>
      <c r="Y114" t="s">
        <v>58</v>
      </c>
    </row>
    <row r="115" spans="2:25" ht="12.75">
      <c r="B115">
        <v>1099</v>
      </c>
      <c r="C115">
        <v>10453.736</v>
      </c>
      <c r="D115">
        <v>10113.717</v>
      </c>
      <c r="E115">
        <v>86.548</v>
      </c>
      <c r="F115" t="s">
        <v>20</v>
      </c>
      <c r="O115">
        <v>1099</v>
      </c>
      <c r="P115">
        <v>10453.736</v>
      </c>
      <c r="Q115">
        <v>10113.717</v>
      </c>
      <c r="R115">
        <f t="shared" si="1"/>
        <v>62.215</v>
      </c>
      <c r="S115" t="s">
        <v>20</v>
      </c>
      <c r="U115">
        <v>1076</v>
      </c>
      <c r="V115">
        <v>9907.392</v>
      </c>
      <c r="W115">
        <v>7148.428</v>
      </c>
      <c r="X115">
        <v>37.726</v>
      </c>
      <c r="Y115" t="s">
        <v>16</v>
      </c>
    </row>
    <row r="116" spans="2:25" ht="12.75">
      <c r="B116">
        <v>1100</v>
      </c>
      <c r="C116">
        <v>9523.079</v>
      </c>
      <c r="D116">
        <v>10074.697</v>
      </c>
      <c r="E116">
        <v>65.561</v>
      </c>
      <c r="F116" t="s">
        <v>20</v>
      </c>
      <c r="O116">
        <v>1100</v>
      </c>
      <c r="P116">
        <v>9523.079</v>
      </c>
      <c r="Q116">
        <v>10074.697</v>
      </c>
      <c r="R116">
        <f t="shared" si="1"/>
        <v>41.22800000000001</v>
      </c>
      <c r="S116" t="s">
        <v>20</v>
      </c>
      <c r="U116">
        <v>1077</v>
      </c>
      <c r="V116">
        <v>10579.723</v>
      </c>
      <c r="W116">
        <v>6972.436</v>
      </c>
      <c r="X116">
        <v>62.172</v>
      </c>
      <c r="Y116" t="s">
        <v>16</v>
      </c>
    </row>
    <row r="117" spans="2:25" ht="12.75">
      <c r="B117">
        <v>1101</v>
      </c>
      <c r="C117">
        <v>9504.207</v>
      </c>
      <c r="D117">
        <v>10081.188</v>
      </c>
      <c r="E117">
        <v>75.955</v>
      </c>
      <c r="F117" t="s">
        <v>20</v>
      </c>
      <c r="O117">
        <v>1101</v>
      </c>
      <c r="P117">
        <v>9504.207</v>
      </c>
      <c r="Q117">
        <v>10081.188</v>
      </c>
      <c r="R117">
        <f t="shared" si="1"/>
        <v>51.622</v>
      </c>
      <c r="S117" t="s">
        <v>20</v>
      </c>
      <c r="U117">
        <v>1078</v>
      </c>
      <c r="V117">
        <v>10549.493</v>
      </c>
      <c r="W117">
        <v>6981.801</v>
      </c>
      <c r="X117">
        <v>39.67700000000001</v>
      </c>
      <c r="Y117" t="s">
        <v>58</v>
      </c>
    </row>
    <row r="118" spans="2:25" ht="12.75">
      <c r="B118">
        <v>1102</v>
      </c>
      <c r="C118">
        <v>9477.992</v>
      </c>
      <c r="D118">
        <v>10079.809</v>
      </c>
      <c r="E118">
        <v>76.718</v>
      </c>
      <c r="F118" t="s">
        <v>20</v>
      </c>
      <c r="O118">
        <v>1102</v>
      </c>
      <c r="P118">
        <v>9477.992</v>
      </c>
      <c r="Q118">
        <v>10079.809</v>
      </c>
      <c r="R118">
        <f t="shared" si="1"/>
        <v>52.385000000000005</v>
      </c>
      <c r="S118" t="s">
        <v>20</v>
      </c>
      <c r="U118">
        <v>1103</v>
      </c>
      <c r="V118">
        <v>8422.459</v>
      </c>
      <c r="W118">
        <v>10092.15</v>
      </c>
      <c r="X118">
        <v>56.644000000000005</v>
      </c>
      <c r="Y118" t="s">
        <v>21</v>
      </c>
    </row>
    <row r="119" spans="2:25" ht="12.75">
      <c r="B119">
        <v>1103</v>
      </c>
      <c r="C119">
        <v>8422.459</v>
      </c>
      <c r="D119">
        <v>10092.15</v>
      </c>
      <c r="E119">
        <v>80.977</v>
      </c>
      <c r="F119" t="s">
        <v>21</v>
      </c>
      <c r="O119">
        <v>1103</v>
      </c>
      <c r="P119">
        <v>8422.459</v>
      </c>
      <c r="Q119">
        <v>10092.15</v>
      </c>
      <c r="R119">
        <f t="shared" si="1"/>
        <v>56.644000000000005</v>
      </c>
      <c r="S119" t="s">
        <v>21</v>
      </c>
      <c r="U119">
        <v>1104</v>
      </c>
      <c r="V119">
        <v>8421.961</v>
      </c>
      <c r="W119">
        <v>10111.666</v>
      </c>
      <c r="X119">
        <v>56.664</v>
      </c>
      <c r="Y119" t="s">
        <v>21</v>
      </c>
    </row>
    <row r="120" spans="2:25" ht="12.75">
      <c r="B120">
        <v>1104</v>
      </c>
      <c r="C120">
        <v>8421.961</v>
      </c>
      <c r="D120">
        <v>10111.666</v>
      </c>
      <c r="E120">
        <v>80.997</v>
      </c>
      <c r="F120" t="s">
        <v>21</v>
      </c>
      <c r="O120">
        <v>1104</v>
      </c>
      <c r="P120">
        <v>8421.961</v>
      </c>
      <c r="Q120">
        <v>10111.666</v>
      </c>
      <c r="R120">
        <f t="shared" si="1"/>
        <v>56.664</v>
      </c>
      <c r="S120" t="s">
        <v>21</v>
      </c>
      <c r="U120">
        <v>1105</v>
      </c>
      <c r="V120">
        <v>8450.38</v>
      </c>
      <c r="W120">
        <v>10111.418</v>
      </c>
      <c r="X120">
        <v>57.095</v>
      </c>
      <c r="Y120" t="s">
        <v>21</v>
      </c>
    </row>
    <row r="121" spans="2:25" ht="12.75">
      <c r="B121">
        <v>1105</v>
      </c>
      <c r="C121">
        <v>8450.38</v>
      </c>
      <c r="D121">
        <v>10111.418</v>
      </c>
      <c r="E121">
        <v>81.428</v>
      </c>
      <c r="F121" t="s">
        <v>21</v>
      </c>
      <c r="O121">
        <v>1105</v>
      </c>
      <c r="P121">
        <v>8450.38</v>
      </c>
      <c r="Q121">
        <v>10111.418</v>
      </c>
      <c r="R121">
        <f t="shared" si="1"/>
        <v>57.095</v>
      </c>
      <c r="S121" t="s">
        <v>21</v>
      </c>
      <c r="U121">
        <v>1106</v>
      </c>
      <c r="V121">
        <v>8487.617</v>
      </c>
      <c r="W121">
        <v>10111.433</v>
      </c>
      <c r="X121">
        <v>57.835</v>
      </c>
      <c r="Y121" t="s">
        <v>21</v>
      </c>
    </row>
    <row r="122" spans="2:25" ht="12.75">
      <c r="B122">
        <v>1106</v>
      </c>
      <c r="C122">
        <v>8487.617</v>
      </c>
      <c r="D122">
        <v>10111.433</v>
      </c>
      <c r="E122">
        <v>82.168</v>
      </c>
      <c r="F122" t="s">
        <v>21</v>
      </c>
      <c r="O122">
        <v>1106</v>
      </c>
      <c r="P122">
        <v>8487.617</v>
      </c>
      <c r="Q122">
        <v>10111.433</v>
      </c>
      <c r="R122">
        <f t="shared" si="1"/>
        <v>57.83500000000001</v>
      </c>
      <c r="S122" t="s">
        <v>21</v>
      </c>
      <c r="U122">
        <v>1107</v>
      </c>
      <c r="V122">
        <v>8524.646</v>
      </c>
      <c r="W122">
        <v>10111.855</v>
      </c>
      <c r="X122">
        <v>58.44800000000001</v>
      </c>
      <c r="Y122" t="s">
        <v>21</v>
      </c>
    </row>
    <row r="123" spans="2:25" ht="12.75">
      <c r="B123">
        <v>1107</v>
      </c>
      <c r="C123">
        <v>8524.646</v>
      </c>
      <c r="D123">
        <v>10111.855</v>
      </c>
      <c r="E123">
        <v>82.781</v>
      </c>
      <c r="F123" t="s">
        <v>21</v>
      </c>
      <c r="O123">
        <v>1107</v>
      </c>
      <c r="P123">
        <v>8524.646</v>
      </c>
      <c r="Q123">
        <v>10111.855</v>
      </c>
      <c r="R123">
        <f t="shared" si="1"/>
        <v>58.44800000000001</v>
      </c>
      <c r="S123" t="s">
        <v>21</v>
      </c>
      <c r="U123">
        <v>1108</v>
      </c>
      <c r="V123">
        <v>8561.325</v>
      </c>
      <c r="W123">
        <v>10112.063</v>
      </c>
      <c r="X123">
        <v>58.691</v>
      </c>
      <c r="Y123" t="s">
        <v>21</v>
      </c>
    </row>
    <row r="124" spans="2:25" ht="12.75">
      <c r="B124">
        <v>1108</v>
      </c>
      <c r="C124">
        <v>8561.325</v>
      </c>
      <c r="D124">
        <v>10112.063</v>
      </c>
      <c r="E124">
        <v>83.024</v>
      </c>
      <c r="F124" t="s">
        <v>21</v>
      </c>
      <c r="O124">
        <v>1108</v>
      </c>
      <c r="P124">
        <v>8561.325</v>
      </c>
      <c r="Q124">
        <v>10112.063</v>
      </c>
      <c r="R124">
        <f t="shared" si="1"/>
        <v>58.691</v>
      </c>
      <c r="S124" t="s">
        <v>21</v>
      </c>
      <c r="U124">
        <v>1109</v>
      </c>
      <c r="V124">
        <v>8598.565</v>
      </c>
      <c r="W124">
        <v>10112.869</v>
      </c>
      <c r="X124">
        <v>58.986000000000004</v>
      </c>
      <c r="Y124" t="s">
        <v>21</v>
      </c>
    </row>
    <row r="125" spans="2:25" ht="12.75">
      <c r="B125">
        <v>1109</v>
      </c>
      <c r="C125">
        <v>8598.565</v>
      </c>
      <c r="D125">
        <v>10112.869</v>
      </c>
      <c r="E125">
        <v>83.319</v>
      </c>
      <c r="F125" t="s">
        <v>21</v>
      </c>
      <c r="O125">
        <v>1109</v>
      </c>
      <c r="P125">
        <v>8598.565</v>
      </c>
      <c r="Q125">
        <v>10112.869</v>
      </c>
      <c r="R125">
        <f t="shared" si="1"/>
        <v>58.986000000000004</v>
      </c>
      <c r="S125" t="s">
        <v>21</v>
      </c>
      <c r="U125">
        <v>1110</v>
      </c>
      <c r="V125">
        <v>8628.585</v>
      </c>
      <c r="W125">
        <v>10113.834</v>
      </c>
      <c r="X125">
        <v>59.358999999999995</v>
      </c>
      <c r="Y125" t="s">
        <v>21</v>
      </c>
    </row>
    <row r="126" spans="2:25" ht="12.75">
      <c r="B126">
        <v>1110</v>
      </c>
      <c r="C126">
        <v>8628.585</v>
      </c>
      <c r="D126">
        <v>10113.834</v>
      </c>
      <c r="E126">
        <v>83.692</v>
      </c>
      <c r="F126" t="s">
        <v>21</v>
      </c>
      <c r="O126">
        <v>1110</v>
      </c>
      <c r="P126">
        <v>8628.585</v>
      </c>
      <c r="Q126">
        <v>10113.834</v>
      </c>
      <c r="R126">
        <f t="shared" si="1"/>
        <v>59.358999999999995</v>
      </c>
      <c r="S126" t="s">
        <v>21</v>
      </c>
      <c r="U126">
        <v>1111</v>
      </c>
      <c r="V126">
        <v>8658.914</v>
      </c>
      <c r="W126">
        <v>10113.277</v>
      </c>
      <c r="X126">
        <v>59.762</v>
      </c>
      <c r="Y126" t="s">
        <v>21</v>
      </c>
    </row>
    <row r="127" spans="2:25" ht="12.75">
      <c r="B127">
        <v>1111</v>
      </c>
      <c r="C127">
        <v>8658.914</v>
      </c>
      <c r="D127">
        <v>10113.277</v>
      </c>
      <c r="E127">
        <v>84.095</v>
      </c>
      <c r="F127" t="s">
        <v>21</v>
      </c>
      <c r="O127">
        <v>1111</v>
      </c>
      <c r="P127">
        <v>8658.914</v>
      </c>
      <c r="Q127">
        <v>10113.277</v>
      </c>
      <c r="R127">
        <f t="shared" si="1"/>
        <v>59.762</v>
      </c>
      <c r="S127" t="s">
        <v>21</v>
      </c>
      <c r="U127">
        <v>1112</v>
      </c>
      <c r="V127">
        <v>8695.154</v>
      </c>
      <c r="W127">
        <v>10113.959</v>
      </c>
      <c r="X127">
        <v>60.248999999999995</v>
      </c>
      <c r="Y127" t="s">
        <v>21</v>
      </c>
    </row>
    <row r="128" spans="2:25" ht="12.75">
      <c r="B128">
        <v>1112</v>
      </c>
      <c r="C128">
        <v>8695.154</v>
      </c>
      <c r="D128">
        <v>10113.959</v>
      </c>
      <c r="E128">
        <v>84.582</v>
      </c>
      <c r="F128" t="s">
        <v>21</v>
      </c>
      <c r="O128">
        <v>1112</v>
      </c>
      <c r="P128">
        <v>8695.154</v>
      </c>
      <c r="Q128">
        <v>10113.959</v>
      </c>
      <c r="R128">
        <f t="shared" si="1"/>
        <v>60.248999999999995</v>
      </c>
      <c r="S128" t="s">
        <v>21</v>
      </c>
      <c r="U128">
        <v>1113</v>
      </c>
      <c r="V128">
        <v>8769.444</v>
      </c>
      <c r="W128">
        <v>10114.708</v>
      </c>
      <c r="X128">
        <v>61.242000000000004</v>
      </c>
      <c r="Y128" t="s">
        <v>21</v>
      </c>
    </row>
    <row r="129" spans="2:25" ht="12.75">
      <c r="B129">
        <v>1113</v>
      </c>
      <c r="C129">
        <v>8769.444</v>
      </c>
      <c r="D129">
        <v>10114.708</v>
      </c>
      <c r="E129">
        <v>85.575</v>
      </c>
      <c r="F129" t="s">
        <v>21</v>
      </c>
      <c r="O129">
        <v>1113</v>
      </c>
      <c r="P129">
        <v>8769.444</v>
      </c>
      <c r="Q129">
        <v>10114.708</v>
      </c>
      <c r="R129">
        <f t="shared" si="1"/>
        <v>61.242000000000004</v>
      </c>
      <c r="S129" t="s">
        <v>21</v>
      </c>
      <c r="U129">
        <v>1114</v>
      </c>
      <c r="V129">
        <v>8806.625</v>
      </c>
      <c r="W129">
        <v>10114.899</v>
      </c>
      <c r="X129">
        <v>61.766999999999996</v>
      </c>
      <c r="Y129" t="s">
        <v>21</v>
      </c>
    </row>
    <row r="130" spans="2:25" ht="12.75">
      <c r="B130">
        <v>1114</v>
      </c>
      <c r="C130">
        <v>8806.625</v>
      </c>
      <c r="D130">
        <v>10114.899</v>
      </c>
      <c r="E130">
        <v>86.1</v>
      </c>
      <c r="F130" t="s">
        <v>21</v>
      </c>
      <c r="O130">
        <v>1114</v>
      </c>
      <c r="P130">
        <v>8806.625</v>
      </c>
      <c r="Q130">
        <v>10114.899</v>
      </c>
      <c r="R130">
        <f t="shared" si="1"/>
        <v>61.766999999999996</v>
      </c>
      <c r="S130" t="s">
        <v>21</v>
      </c>
      <c r="U130">
        <v>1115</v>
      </c>
      <c r="V130">
        <v>8835.818</v>
      </c>
      <c r="W130">
        <v>10116.022</v>
      </c>
      <c r="X130">
        <v>62.095</v>
      </c>
      <c r="Y130" t="s">
        <v>21</v>
      </c>
    </row>
    <row r="131" spans="2:25" ht="12.75">
      <c r="B131">
        <v>1115</v>
      </c>
      <c r="C131">
        <v>8835.818</v>
      </c>
      <c r="D131">
        <v>10116.022</v>
      </c>
      <c r="E131">
        <v>86.428</v>
      </c>
      <c r="F131" t="s">
        <v>21</v>
      </c>
      <c r="O131">
        <v>1115</v>
      </c>
      <c r="P131">
        <v>8835.818</v>
      </c>
      <c r="Q131">
        <v>10116.022</v>
      </c>
      <c r="R131">
        <f t="shared" si="1"/>
        <v>62.095</v>
      </c>
      <c r="S131" t="s">
        <v>21</v>
      </c>
      <c r="U131">
        <v>1116</v>
      </c>
      <c r="V131">
        <v>8917.505</v>
      </c>
      <c r="W131">
        <v>10114.853</v>
      </c>
      <c r="X131">
        <v>62.705</v>
      </c>
      <c r="Y131" t="s">
        <v>21</v>
      </c>
    </row>
    <row r="132" spans="2:25" ht="12.75">
      <c r="B132">
        <v>1116</v>
      </c>
      <c r="C132">
        <v>8917.505</v>
      </c>
      <c r="D132">
        <v>10114.853</v>
      </c>
      <c r="E132">
        <v>87.038</v>
      </c>
      <c r="F132" t="s">
        <v>21</v>
      </c>
      <c r="O132">
        <v>1116</v>
      </c>
      <c r="P132">
        <v>8917.505</v>
      </c>
      <c r="Q132">
        <v>10114.853</v>
      </c>
      <c r="R132">
        <f t="shared" si="1"/>
        <v>62.705</v>
      </c>
      <c r="S132" t="s">
        <v>21</v>
      </c>
      <c r="U132">
        <v>1117</v>
      </c>
      <c r="V132">
        <v>9168.681</v>
      </c>
      <c r="W132">
        <v>10117.432</v>
      </c>
      <c r="X132">
        <v>62.455</v>
      </c>
      <c r="Y132" t="s">
        <v>21</v>
      </c>
    </row>
    <row r="133" spans="2:25" ht="12.75">
      <c r="B133">
        <v>1117</v>
      </c>
      <c r="C133">
        <v>9168.681</v>
      </c>
      <c r="D133">
        <v>10117.432</v>
      </c>
      <c r="E133">
        <v>86.788</v>
      </c>
      <c r="F133" t="s">
        <v>21</v>
      </c>
      <c r="O133">
        <v>1117</v>
      </c>
      <c r="P133">
        <v>9168.681</v>
      </c>
      <c r="Q133">
        <v>10117.432</v>
      </c>
      <c r="R133">
        <f t="shared" si="1"/>
        <v>62.455</v>
      </c>
      <c r="S133" t="s">
        <v>21</v>
      </c>
      <c r="U133">
        <v>1118</v>
      </c>
      <c r="V133">
        <v>9419.231</v>
      </c>
      <c r="W133">
        <v>10120.203</v>
      </c>
      <c r="X133">
        <v>62.435</v>
      </c>
      <c r="Y133" t="s">
        <v>21</v>
      </c>
    </row>
    <row r="134" spans="2:25" ht="12.75">
      <c r="B134">
        <v>1118</v>
      </c>
      <c r="C134">
        <v>9419.231</v>
      </c>
      <c r="D134">
        <v>10120.203</v>
      </c>
      <c r="E134">
        <v>86.768</v>
      </c>
      <c r="F134" t="s">
        <v>21</v>
      </c>
      <c r="O134">
        <v>1118</v>
      </c>
      <c r="P134">
        <v>9419.231</v>
      </c>
      <c r="Q134">
        <v>10120.203</v>
      </c>
      <c r="R134">
        <f aca="true" t="shared" si="2" ref="R134:R173">E134+elev</f>
        <v>62.435</v>
      </c>
      <c r="S134" t="s">
        <v>21</v>
      </c>
      <c r="U134">
        <v>1119</v>
      </c>
      <c r="V134">
        <v>9670.473</v>
      </c>
      <c r="W134">
        <v>10122.568</v>
      </c>
      <c r="X134">
        <v>62.598</v>
      </c>
      <c r="Y134" t="s">
        <v>21</v>
      </c>
    </row>
    <row r="135" spans="2:25" ht="12.75">
      <c r="B135">
        <v>1119</v>
      </c>
      <c r="C135">
        <v>9670.473</v>
      </c>
      <c r="D135">
        <v>10122.568</v>
      </c>
      <c r="E135">
        <v>86.931</v>
      </c>
      <c r="F135" t="s">
        <v>21</v>
      </c>
      <c r="O135">
        <v>1119</v>
      </c>
      <c r="P135">
        <v>9670.473</v>
      </c>
      <c r="Q135">
        <v>10122.568</v>
      </c>
      <c r="R135">
        <f t="shared" si="2"/>
        <v>62.598</v>
      </c>
      <c r="S135" t="s">
        <v>21</v>
      </c>
      <c r="U135">
        <v>1120</v>
      </c>
      <c r="V135">
        <v>9922.078</v>
      </c>
      <c r="W135">
        <v>10125.362</v>
      </c>
      <c r="X135">
        <v>62.503</v>
      </c>
      <c r="Y135" t="s">
        <v>21</v>
      </c>
    </row>
    <row r="136" spans="2:25" ht="12.75">
      <c r="B136">
        <v>1120</v>
      </c>
      <c r="C136">
        <v>9922.078</v>
      </c>
      <c r="D136">
        <v>10125.362</v>
      </c>
      <c r="E136">
        <v>86.836</v>
      </c>
      <c r="F136" t="s">
        <v>21</v>
      </c>
      <c r="O136">
        <v>1120</v>
      </c>
      <c r="P136">
        <v>9922.078</v>
      </c>
      <c r="Q136">
        <v>10125.362</v>
      </c>
      <c r="R136">
        <f t="shared" si="2"/>
        <v>62.503</v>
      </c>
      <c r="S136" t="s">
        <v>21</v>
      </c>
      <c r="U136">
        <v>1121</v>
      </c>
      <c r="V136">
        <v>10173.036</v>
      </c>
      <c r="W136">
        <v>10127.508</v>
      </c>
      <c r="X136">
        <v>62.819</v>
      </c>
      <c r="Y136" t="s">
        <v>21</v>
      </c>
    </row>
    <row r="137" spans="2:25" ht="12.75">
      <c r="B137">
        <v>1121</v>
      </c>
      <c r="C137">
        <v>10173.036</v>
      </c>
      <c r="D137">
        <v>10127.508</v>
      </c>
      <c r="E137">
        <v>87.152</v>
      </c>
      <c r="F137" t="s">
        <v>21</v>
      </c>
      <c r="O137">
        <v>1121</v>
      </c>
      <c r="P137">
        <v>10173.036</v>
      </c>
      <c r="Q137">
        <v>10127.508</v>
      </c>
      <c r="R137">
        <f t="shared" si="2"/>
        <v>62.819</v>
      </c>
      <c r="S137" t="s">
        <v>21</v>
      </c>
      <c r="U137">
        <v>1122</v>
      </c>
      <c r="V137">
        <v>10424.587</v>
      </c>
      <c r="W137">
        <v>10130.051</v>
      </c>
      <c r="X137">
        <v>63.125</v>
      </c>
      <c r="Y137" t="s">
        <v>21</v>
      </c>
    </row>
    <row r="138" spans="2:25" ht="12.75">
      <c r="B138">
        <v>1122</v>
      </c>
      <c r="C138">
        <v>10424.587</v>
      </c>
      <c r="D138">
        <v>10130.051</v>
      </c>
      <c r="E138">
        <v>87.458</v>
      </c>
      <c r="F138" t="s">
        <v>21</v>
      </c>
      <c r="O138">
        <v>1122</v>
      </c>
      <c r="P138">
        <v>10424.587</v>
      </c>
      <c r="Q138">
        <v>10130.051</v>
      </c>
      <c r="R138">
        <f t="shared" si="2"/>
        <v>63.125</v>
      </c>
      <c r="S138" t="s">
        <v>21</v>
      </c>
      <c r="U138">
        <v>1123</v>
      </c>
      <c r="V138">
        <v>10424.379</v>
      </c>
      <c r="W138">
        <v>10112.921</v>
      </c>
      <c r="X138">
        <v>62.653999999999996</v>
      </c>
      <c r="Y138" t="s">
        <v>21</v>
      </c>
    </row>
    <row r="139" spans="2:25" ht="12.75">
      <c r="B139">
        <v>1123</v>
      </c>
      <c r="C139">
        <v>10424.379</v>
      </c>
      <c r="D139">
        <v>10112.921</v>
      </c>
      <c r="E139">
        <v>86.987</v>
      </c>
      <c r="F139" t="s">
        <v>21</v>
      </c>
      <c r="O139">
        <v>1123</v>
      </c>
      <c r="P139">
        <v>10424.379</v>
      </c>
      <c r="Q139">
        <v>10112.921</v>
      </c>
      <c r="R139">
        <f t="shared" si="2"/>
        <v>62.653999999999996</v>
      </c>
      <c r="S139" t="s">
        <v>21</v>
      </c>
      <c r="U139">
        <v>1124</v>
      </c>
      <c r="V139">
        <v>10000.003</v>
      </c>
      <c r="W139">
        <v>10000.023</v>
      </c>
      <c r="X139">
        <v>71.397</v>
      </c>
      <c r="Y139" t="s">
        <v>21</v>
      </c>
    </row>
    <row r="140" spans="2:25" ht="12.75">
      <c r="B140">
        <v>1124</v>
      </c>
      <c r="C140">
        <v>10000.003</v>
      </c>
      <c r="D140">
        <v>10000.023</v>
      </c>
      <c r="E140">
        <v>95.73</v>
      </c>
      <c r="F140" t="s">
        <v>21</v>
      </c>
      <c r="O140">
        <v>1124</v>
      </c>
      <c r="P140">
        <v>10000.003</v>
      </c>
      <c r="Q140">
        <v>10000.023</v>
      </c>
      <c r="R140">
        <f t="shared" si="2"/>
        <v>71.397</v>
      </c>
      <c r="S140" t="s">
        <v>21</v>
      </c>
      <c r="U140">
        <v>1125</v>
      </c>
      <c r="V140">
        <v>9999.94</v>
      </c>
      <c r="W140">
        <v>9999.968</v>
      </c>
      <c r="X140">
        <v>71.416</v>
      </c>
      <c r="Y140" t="s">
        <v>21</v>
      </c>
    </row>
    <row r="141" spans="2:25" ht="12.75">
      <c r="B141">
        <v>1125</v>
      </c>
      <c r="C141">
        <v>9999.94</v>
      </c>
      <c r="D141">
        <v>9999.968</v>
      </c>
      <c r="E141">
        <v>95.749</v>
      </c>
      <c r="F141" t="s">
        <v>21</v>
      </c>
      <c r="O141">
        <v>1125</v>
      </c>
      <c r="P141">
        <v>9999.94</v>
      </c>
      <c r="Q141">
        <v>9999.968</v>
      </c>
      <c r="R141">
        <f t="shared" si="2"/>
        <v>71.416</v>
      </c>
      <c r="S141" t="s">
        <v>21</v>
      </c>
      <c r="U141">
        <v>1139</v>
      </c>
      <c r="V141">
        <v>8953.184</v>
      </c>
      <c r="W141">
        <v>10957.807</v>
      </c>
      <c r="X141">
        <v>42.456</v>
      </c>
      <c r="Y141" t="s">
        <v>59</v>
      </c>
    </row>
    <row r="142" spans="2:25" ht="12.75">
      <c r="B142">
        <v>4</v>
      </c>
      <c r="C142">
        <v>9921.61</v>
      </c>
      <c r="D142">
        <v>10111.75</v>
      </c>
      <c r="E142">
        <v>86.83</v>
      </c>
      <c r="F142" t="s">
        <v>22</v>
      </c>
      <c r="O142">
        <v>4</v>
      </c>
      <c r="P142">
        <v>9921.61</v>
      </c>
      <c r="Q142">
        <v>10111.75</v>
      </c>
      <c r="R142">
        <f t="shared" si="2"/>
        <v>62.497</v>
      </c>
      <c r="S142" t="s">
        <v>22</v>
      </c>
      <c r="U142">
        <v>1140</v>
      </c>
      <c r="V142">
        <v>8977.684</v>
      </c>
      <c r="W142">
        <v>10837.268</v>
      </c>
      <c r="X142">
        <v>42.408</v>
      </c>
      <c r="Y142" t="s">
        <v>59</v>
      </c>
    </row>
    <row r="143" spans="2:25" ht="12.75">
      <c r="B143">
        <v>2</v>
      </c>
      <c r="C143">
        <v>10000.036</v>
      </c>
      <c r="D143">
        <v>9999.948</v>
      </c>
      <c r="E143">
        <v>95.726</v>
      </c>
      <c r="F143" t="s">
        <v>10</v>
      </c>
      <c r="O143">
        <v>2</v>
      </c>
      <c r="P143">
        <v>10000.036</v>
      </c>
      <c r="Q143">
        <v>9999.948</v>
      </c>
      <c r="R143">
        <f t="shared" si="2"/>
        <v>71.393</v>
      </c>
      <c r="S143" t="s">
        <v>10</v>
      </c>
      <c r="U143">
        <v>1141</v>
      </c>
      <c r="V143">
        <v>8995.074</v>
      </c>
      <c r="W143">
        <v>10701.043</v>
      </c>
      <c r="X143">
        <v>42.391000000000005</v>
      </c>
      <c r="Y143" t="s">
        <v>59</v>
      </c>
    </row>
    <row r="144" spans="2:25" ht="12.75">
      <c r="B144">
        <v>1126</v>
      </c>
      <c r="C144">
        <v>10234.905</v>
      </c>
      <c r="D144">
        <v>11321.877</v>
      </c>
      <c r="E144">
        <v>66.894</v>
      </c>
      <c r="F144" t="s">
        <v>23</v>
      </c>
      <c r="O144">
        <v>1126</v>
      </c>
      <c r="P144">
        <v>10234.905</v>
      </c>
      <c r="Q144">
        <v>11321.877</v>
      </c>
      <c r="R144">
        <f t="shared" si="2"/>
        <v>42.56100000000001</v>
      </c>
      <c r="S144" t="s">
        <v>23</v>
      </c>
      <c r="U144">
        <v>1142</v>
      </c>
      <c r="V144">
        <v>8993.642</v>
      </c>
      <c r="W144">
        <v>10588.999</v>
      </c>
      <c r="X144">
        <v>42.337</v>
      </c>
      <c r="Y144" t="s">
        <v>59</v>
      </c>
    </row>
    <row r="145" spans="2:25" ht="12.75">
      <c r="B145">
        <v>1127</v>
      </c>
      <c r="C145">
        <v>10262.49</v>
      </c>
      <c r="D145">
        <v>11333.138</v>
      </c>
      <c r="E145">
        <v>82.823</v>
      </c>
      <c r="F145" t="s">
        <v>23</v>
      </c>
      <c r="O145">
        <v>1127</v>
      </c>
      <c r="P145">
        <v>10262.49</v>
      </c>
      <c r="Q145">
        <v>11333.138</v>
      </c>
      <c r="R145">
        <f t="shared" si="2"/>
        <v>58.489999999999995</v>
      </c>
      <c r="S145" t="s">
        <v>23</v>
      </c>
      <c r="U145">
        <v>1143</v>
      </c>
      <c r="V145">
        <v>8981.74</v>
      </c>
      <c r="W145">
        <v>10456.844</v>
      </c>
      <c r="X145">
        <v>42.358000000000004</v>
      </c>
      <c r="Y145" t="s">
        <v>59</v>
      </c>
    </row>
    <row r="146" spans="2:25" ht="12.75">
      <c r="B146">
        <v>1128</v>
      </c>
      <c r="C146">
        <v>8935.117</v>
      </c>
      <c r="D146">
        <v>11066.583</v>
      </c>
      <c r="E146">
        <v>66.834</v>
      </c>
      <c r="F146" t="s">
        <v>23</v>
      </c>
      <c r="O146">
        <v>1128</v>
      </c>
      <c r="P146">
        <v>8935.117</v>
      </c>
      <c r="Q146">
        <v>11066.583</v>
      </c>
      <c r="R146">
        <f t="shared" si="2"/>
        <v>42.501000000000005</v>
      </c>
      <c r="S146" t="s">
        <v>23</v>
      </c>
      <c r="U146">
        <v>1144</v>
      </c>
      <c r="V146">
        <v>9394.346</v>
      </c>
      <c r="W146">
        <v>10255.146</v>
      </c>
      <c r="X146">
        <v>42.297</v>
      </c>
      <c r="Y146" t="s">
        <v>59</v>
      </c>
    </row>
    <row r="147" spans="2:25" ht="12.75">
      <c r="B147">
        <v>1129</v>
      </c>
      <c r="C147">
        <v>8830.074</v>
      </c>
      <c r="D147">
        <v>11057.504</v>
      </c>
      <c r="E147">
        <v>70.974</v>
      </c>
      <c r="F147" t="s">
        <v>23</v>
      </c>
      <c r="O147">
        <v>1129</v>
      </c>
      <c r="P147">
        <v>8830.074</v>
      </c>
      <c r="Q147">
        <v>11057.504</v>
      </c>
      <c r="R147">
        <f t="shared" si="2"/>
        <v>46.641000000000005</v>
      </c>
      <c r="S147" t="s">
        <v>23</v>
      </c>
      <c r="U147">
        <v>1145</v>
      </c>
      <c r="V147">
        <v>9473.061</v>
      </c>
      <c r="W147">
        <v>10224.354</v>
      </c>
      <c r="X147">
        <v>41.571</v>
      </c>
      <c r="Y147" t="s">
        <v>59</v>
      </c>
    </row>
    <row r="148" spans="2:25" ht="12.75">
      <c r="B148">
        <v>1130</v>
      </c>
      <c r="C148">
        <v>8722.169</v>
      </c>
      <c r="D148">
        <v>11024.079</v>
      </c>
      <c r="E148">
        <v>72.589</v>
      </c>
      <c r="F148" t="s">
        <v>23</v>
      </c>
      <c r="O148">
        <v>1130</v>
      </c>
      <c r="P148">
        <v>8722.169</v>
      </c>
      <c r="Q148">
        <v>11024.079</v>
      </c>
      <c r="R148">
        <f t="shared" si="2"/>
        <v>48.256</v>
      </c>
      <c r="S148" t="s">
        <v>23</v>
      </c>
      <c r="U148">
        <v>1146</v>
      </c>
      <c r="V148">
        <v>9504.046</v>
      </c>
      <c r="W148">
        <v>10177.001</v>
      </c>
      <c r="X148">
        <v>41.537000000000006</v>
      </c>
      <c r="Y148" t="s">
        <v>59</v>
      </c>
    </row>
    <row r="149" spans="2:25" ht="12.75">
      <c r="B149">
        <v>1131</v>
      </c>
      <c r="C149">
        <v>8652.624</v>
      </c>
      <c r="D149">
        <v>10942.859</v>
      </c>
      <c r="E149">
        <v>75.174</v>
      </c>
      <c r="F149" t="s">
        <v>23</v>
      </c>
      <c r="O149">
        <v>1131</v>
      </c>
      <c r="P149">
        <v>8652.624</v>
      </c>
      <c r="Q149">
        <v>10942.859</v>
      </c>
      <c r="R149">
        <f t="shared" si="2"/>
        <v>50.84100000000001</v>
      </c>
      <c r="S149" t="s">
        <v>23</v>
      </c>
      <c r="U149">
        <v>1147</v>
      </c>
      <c r="V149">
        <v>9525.024</v>
      </c>
      <c r="W149">
        <v>10057.67</v>
      </c>
      <c r="X149">
        <v>41.598</v>
      </c>
      <c r="Y149" t="s">
        <v>59</v>
      </c>
    </row>
    <row r="150" spans="2:25" ht="12.75">
      <c r="B150">
        <v>1132</v>
      </c>
      <c r="C150">
        <v>8593.317</v>
      </c>
      <c r="D150">
        <v>10920.569</v>
      </c>
      <c r="E150">
        <v>76.771</v>
      </c>
      <c r="F150" t="s">
        <v>23</v>
      </c>
      <c r="O150">
        <v>1132</v>
      </c>
      <c r="P150">
        <v>8593.317</v>
      </c>
      <c r="Q150">
        <v>10920.569</v>
      </c>
      <c r="R150">
        <f t="shared" si="2"/>
        <v>52.438</v>
      </c>
      <c r="S150" t="s">
        <v>23</v>
      </c>
      <c r="U150">
        <v>1148</v>
      </c>
      <c r="V150">
        <v>9527.886</v>
      </c>
      <c r="W150">
        <v>9999.895</v>
      </c>
      <c r="X150">
        <v>41.522999999999996</v>
      </c>
      <c r="Y150" t="s">
        <v>59</v>
      </c>
    </row>
    <row r="151" spans="2:25" ht="12.75">
      <c r="B151">
        <v>1133</v>
      </c>
      <c r="C151">
        <v>8573.523</v>
      </c>
      <c r="D151">
        <v>10924.589</v>
      </c>
      <c r="E151">
        <v>72.949</v>
      </c>
      <c r="F151" t="s">
        <v>23</v>
      </c>
      <c r="O151">
        <v>1133</v>
      </c>
      <c r="P151">
        <v>8573.523</v>
      </c>
      <c r="Q151">
        <v>10924.589</v>
      </c>
      <c r="R151">
        <f t="shared" si="2"/>
        <v>48.616</v>
      </c>
      <c r="S151" t="s">
        <v>23</v>
      </c>
      <c r="U151">
        <v>1149</v>
      </c>
      <c r="V151">
        <v>9503.281</v>
      </c>
      <c r="W151">
        <v>9933.848</v>
      </c>
      <c r="X151">
        <v>41.495</v>
      </c>
      <c r="Y151" t="s">
        <v>59</v>
      </c>
    </row>
    <row r="152" spans="2:25" ht="12.75">
      <c r="B152">
        <v>1134</v>
      </c>
      <c r="C152">
        <v>8487.376</v>
      </c>
      <c r="D152">
        <v>10969.946</v>
      </c>
      <c r="E152">
        <v>73.069</v>
      </c>
      <c r="F152" t="s">
        <v>23</v>
      </c>
      <c r="O152">
        <v>1134</v>
      </c>
      <c r="P152">
        <v>8487.376</v>
      </c>
      <c r="Q152">
        <v>10969.946</v>
      </c>
      <c r="R152">
        <f t="shared" si="2"/>
        <v>48.736000000000004</v>
      </c>
      <c r="S152" t="s">
        <v>23</v>
      </c>
      <c r="U152">
        <v>1150</v>
      </c>
      <c r="V152">
        <v>9439.192</v>
      </c>
      <c r="W152">
        <v>9906.544</v>
      </c>
      <c r="X152">
        <v>41.506</v>
      </c>
      <c r="Y152" t="s">
        <v>59</v>
      </c>
    </row>
    <row r="153" spans="2:25" ht="12.75">
      <c r="B153">
        <v>1135</v>
      </c>
      <c r="C153">
        <v>8381.286</v>
      </c>
      <c r="D153">
        <v>10946.314</v>
      </c>
      <c r="E153">
        <v>73.853</v>
      </c>
      <c r="F153" t="s">
        <v>23</v>
      </c>
      <c r="O153">
        <v>1135</v>
      </c>
      <c r="P153">
        <v>8381.286</v>
      </c>
      <c r="Q153">
        <v>10946.314</v>
      </c>
      <c r="R153">
        <f t="shared" si="2"/>
        <v>49.519999999999996</v>
      </c>
      <c r="S153" t="s">
        <v>23</v>
      </c>
      <c r="U153">
        <v>1083</v>
      </c>
      <c r="V153">
        <v>9202.859</v>
      </c>
      <c r="W153">
        <v>8611.255</v>
      </c>
      <c r="X153">
        <v>40.81400000000001</v>
      </c>
      <c r="Y153" t="s">
        <v>59</v>
      </c>
    </row>
    <row r="154" spans="2:25" ht="12.75">
      <c r="B154">
        <v>1136</v>
      </c>
      <c r="C154">
        <v>8296.45</v>
      </c>
      <c r="D154">
        <v>10921.449</v>
      </c>
      <c r="E154">
        <v>72.833</v>
      </c>
      <c r="F154" t="s">
        <v>23</v>
      </c>
      <c r="O154">
        <v>1136</v>
      </c>
      <c r="P154">
        <v>8296.45</v>
      </c>
      <c r="Q154">
        <v>10921.449</v>
      </c>
      <c r="R154">
        <f t="shared" si="2"/>
        <v>48.5</v>
      </c>
      <c r="S154" t="s">
        <v>23</v>
      </c>
      <c r="U154">
        <v>1084</v>
      </c>
      <c r="V154">
        <v>8697.496</v>
      </c>
      <c r="W154">
        <v>8329.16</v>
      </c>
      <c r="X154">
        <v>40.145</v>
      </c>
      <c r="Y154" t="s">
        <v>59</v>
      </c>
    </row>
    <row r="155" spans="2:25" ht="12.75">
      <c r="B155">
        <v>1137</v>
      </c>
      <c r="C155">
        <v>8249.451</v>
      </c>
      <c r="D155">
        <v>10912.67</v>
      </c>
      <c r="E155">
        <v>68.677</v>
      </c>
      <c r="F155" t="s">
        <v>23</v>
      </c>
      <c r="O155">
        <v>1137</v>
      </c>
      <c r="P155">
        <v>8249.451</v>
      </c>
      <c r="Q155">
        <v>10912.67</v>
      </c>
      <c r="R155">
        <f t="shared" si="2"/>
        <v>44.34400000000001</v>
      </c>
      <c r="S155" t="s">
        <v>23</v>
      </c>
      <c r="U155">
        <v>1085</v>
      </c>
      <c r="V155">
        <v>8387.986</v>
      </c>
      <c r="W155">
        <v>8021.907</v>
      </c>
      <c r="X155">
        <v>39.918000000000006</v>
      </c>
      <c r="Y155" t="s">
        <v>59</v>
      </c>
    </row>
    <row r="156" spans="2:25" ht="12.75">
      <c r="B156">
        <v>1138</v>
      </c>
      <c r="C156">
        <v>8172.56</v>
      </c>
      <c r="D156">
        <v>10920.125</v>
      </c>
      <c r="E156">
        <v>70.552</v>
      </c>
      <c r="F156" t="s">
        <v>23</v>
      </c>
      <c r="O156">
        <v>1138</v>
      </c>
      <c r="P156">
        <v>8172.56</v>
      </c>
      <c r="Q156">
        <v>10920.125</v>
      </c>
      <c r="R156">
        <f t="shared" si="2"/>
        <v>46.21900000000001</v>
      </c>
      <c r="S156" t="s">
        <v>23</v>
      </c>
      <c r="U156">
        <v>1086</v>
      </c>
      <c r="V156">
        <v>8251.797</v>
      </c>
      <c r="W156">
        <v>7070.832</v>
      </c>
      <c r="X156">
        <v>39.02</v>
      </c>
      <c r="Y156" t="s">
        <v>59</v>
      </c>
    </row>
    <row r="157" spans="2:25" ht="12.75">
      <c r="B157">
        <v>1139</v>
      </c>
      <c r="C157">
        <v>8953.184</v>
      </c>
      <c r="D157">
        <v>10957.807</v>
      </c>
      <c r="E157">
        <v>66.789</v>
      </c>
      <c r="F157" t="s">
        <v>24</v>
      </c>
      <c r="O157">
        <v>1139</v>
      </c>
      <c r="P157">
        <v>8953.184</v>
      </c>
      <c r="Q157">
        <v>10957.807</v>
      </c>
      <c r="R157">
        <f t="shared" si="2"/>
        <v>42.456</v>
      </c>
      <c r="S157" t="s">
        <v>24</v>
      </c>
      <c r="U157">
        <v>1087</v>
      </c>
      <c r="V157">
        <v>7949.289</v>
      </c>
      <c r="W157">
        <v>6232.168</v>
      </c>
      <c r="X157">
        <v>38.394</v>
      </c>
      <c r="Y157" t="s">
        <v>59</v>
      </c>
    </row>
    <row r="158" spans="2:25" ht="12.75">
      <c r="B158">
        <v>1140</v>
      </c>
      <c r="C158">
        <v>8977.684</v>
      </c>
      <c r="D158">
        <v>10837.268</v>
      </c>
      <c r="E158">
        <v>66.741</v>
      </c>
      <c r="F158" t="s">
        <v>24</v>
      </c>
      <c r="O158">
        <v>1140</v>
      </c>
      <c r="P158">
        <v>8977.684</v>
      </c>
      <c r="Q158">
        <v>10837.268</v>
      </c>
      <c r="R158">
        <f t="shared" si="2"/>
        <v>42.408</v>
      </c>
      <c r="S158" t="s">
        <v>24</v>
      </c>
      <c r="U158">
        <v>1151</v>
      </c>
      <c r="V158">
        <v>9931.481</v>
      </c>
      <c r="W158">
        <v>9978.634</v>
      </c>
      <c r="X158">
        <v>41.556</v>
      </c>
      <c r="Y158" t="s">
        <v>58</v>
      </c>
    </row>
    <row r="159" spans="2:25" ht="12.75">
      <c r="B159">
        <v>1141</v>
      </c>
      <c r="C159">
        <v>8995.074</v>
      </c>
      <c r="D159">
        <v>10701.043</v>
      </c>
      <c r="E159">
        <v>66.724</v>
      </c>
      <c r="F159" t="s">
        <v>24</v>
      </c>
      <c r="O159">
        <v>1141</v>
      </c>
      <c r="P159">
        <v>8995.074</v>
      </c>
      <c r="Q159">
        <v>10701.043</v>
      </c>
      <c r="R159">
        <f t="shared" si="2"/>
        <v>42.391000000000005</v>
      </c>
      <c r="S159" t="s">
        <v>24</v>
      </c>
      <c r="U159">
        <v>1152</v>
      </c>
      <c r="V159">
        <v>9926.145</v>
      </c>
      <c r="W159">
        <v>10075.402</v>
      </c>
      <c r="X159">
        <v>41.483000000000004</v>
      </c>
      <c r="Y159" t="s">
        <v>58</v>
      </c>
    </row>
    <row r="160" spans="2:25" ht="12.75">
      <c r="B160">
        <v>1142</v>
      </c>
      <c r="C160">
        <v>8993.642</v>
      </c>
      <c r="D160">
        <v>10588.999</v>
      </c>
      <c r="E160">
        <v>66.67</v>
      </c>
      <c r="F160" t="s">
        <v>24</v>
      </c>
      <c r="O160">
        <v>1142</v>
      </c>
      <c r="P160">
        <v>8993.642</v>
      </c>
      <c r="Q160">
        <v>10588.999</v>
      </c>
      <c r="R160">
        <f t="shared" si="2"/>
        <v>42.337</v>
      </c>
      <c r="S160" t="s">
        <v>24</v>
      </c>
      <c r="U160">
        <v>1153</v>
      </c>
      <c r="V160">
        <v>9964.785</v>
      </c>
      <c r="W160">
        <v>10234.196</v>
      </c>
      <c r="X160">
        <v>41.733999999999995</v>
      </c>
      <c r="Y160" t="s">
        <v>58</v>
      </c>
    </row>
    <row r="161" spans="2:25" ht="12.75">
      <c r="B161">
        <v>1143</v>
      </c>
      <c r="C161">
        <v>8981.74</v>
      </c>
      <c r="D161">
        <v>10456.844</v>
      </c>
      <c r="E161">
        <v>66.691</v>
      </c>
      <c r="F161" t="s">
        <v>24</v>
      </c>
      <c r="O161">
        <v>1143</v>
      </c>
      <c r="P161">
        <v>8981.74</v>
      </c>
      <c r="Q161">
        <v>10456.844</v>
      </c>
      <c r="R161">
        <f t="shared" si="2"/>
        <v>42.358000000000004</v>
      </c>
      <c r="S161" t="s">
        <v>24</v>
      </c>
      <c r="U161">
        <v>1154</v>
      </c>
      <c r="V161">
        <v>9989.303</v>
      </c>
      <c r="W161">
        <v>10294.051</v>
      </c>
      <c r="X161">
        <v>41.694</v>
      </c>
      <c r="Y161" t="s">
        <v>58</v>
      </c>
    </row>
    <row r="162" spans="2:25" ht="12.75">
      <c r="B162">
        <v>1144</v>
      </c>
      <c r="C162">
        <v>9394.346</v>
      </c>
      <c r="D162">
        <v>10255.146</v>
      </c>
      <c r="E162">
        <v>66.63</v>
      </c>
      <c r="F162" t="s">
        <v>24</v>
      </c>
      <c r="O162">
        <v>1144</v>
      </c>
      <c r="P162">
        <v>9394.346</v>
      </c>
      <c r="Q162">
        <v>10255.146</v>
      </c>
      <c r="R162">
        <f t="shared" si="2"/>
        <v>42.297</v>
      </c>
      <c r="S162" t="s">
        <v>24</v>
      </c>
      <c r="U162">
        <v>1079</v>
      </c>
      <c r="V162">
        <v>9831.237</v>
      </c>
      <c r="W162">
        <v>5880.386</v>
      </c>
      <c r="X162">
        <v>39.104</v>
      </c>
      <c r="Y162" t="s">
        <v>58</v>
      </c>
    </row>
    <row r="163" spans="2:25" ht="12.75">
      <c r="B163">
        <v>1145</v>
      </c>
      <c r="C163">
        <v>9473.061</v>
      </c>
      <c r="D163">
        <v>10224.354</v>
      </c>
      <c r="E163">
        <v>65.904</v>
      </c>
      <c r="F163" t="s">
        <v>24</v>
      </c>
      <c r="O163">
        <v>1145</v>
      </c>
      <c r="P163">
        <v>9473.061</v>
      </c>
      <c r="Q163">
        <v>10224.354</v>
      </c>
      <c r="R163">
        <f t="shared" si="2"/>
        <v>41.571</v>
      </c>
      <c r="S163" t="s">
        <v>24</v>
      </c>
      <c r="U163">
        <v>1080</v>
      </c>
      <c r="V163">
        <v>9833.109</v>
      </c>
      <c r="W163">
        <v>6308.711</v>
      </c>
      <c r="X163">
        <v>39.32</v>
      </c>
      <c r="Y163" t="s">
        <v>58</v>
      </c>
    </row>
    <row r="164" spans="2:25" ht="12.75">
      <c r="B164">
        <v>1146</v>
      </c>
      <c r="C164">
        <v>9504.046</v>
      </c>
      <c r="D164">
        <v>10177.001</v>
      </c>
      <c r="E164">
        <v>65.87</v>
      </c>
      <c r="F164" t="s">
        <v>24</v>
      </c>
      <c r="O164">
        <v>1146</v>
      </c>
      <c r="P164">
        <v>9504.046</v>
      </c>
      <c r="Q164">
        <v>10177.001</v>
      </c>
      <c r="R164">
        <f t="shared" si="2"/>
        <v>41.537000000000006</v>
      </c>
      <c r="S164" t="s">
        <v>24</v>
      </c>
      <c r="U164">
        <v>1081</v>
      </c>
      <c r="V164">
        <v>9843.455</v>
      </c>
      <c r="W164">
        <v>6637.54</v>
      </c>
      <c r="X164">
        <v>39.499</v>
      </c>
      <c r="Y164" t="s">
        <v>58</v>
      </c>
    </row>
    <row r="165" spans="2:25" ht="12.75">
      <c r="B165">
        <v>1147</v>
      </c>
      <c r="C165">
        <v>9525.024</v>
      </c>
      <c r="D165">
        <v>10057.67</v>
      </c>
      <c r="E165">
        <v>65.931</v>
      </c>
      <c r="F165" t="s">
        <v>24</v>
      </c>
      <c r="O165">
        <v>1147</v>
      </c>
      <c r="P165">
        <v>9525.024</v>
      </c>
      <c r="Q165">
        <v>10057.67</v>
      </c>
      <c r="R165">
        <f t="shared" si="2"/>
        <v>41.598</v>
      </c>
      <c r="S165" t="s">
        <v>24</v>
      </c>
      <c r="U165">
        <v>1082</v>
      </c>
      <c r="V165">
        <v>9651.865</v>
      </c>
      <c r="W165">
        <v>7663.424</v>
      </c>
      <c r="X165">
        <v>40.479</v>
      </c>
      <c r="Y165" t="s">
        <v>58</v>
      </c>
    </row>
    <row r="166" spans="2:25" ht="12.75">
      <c r="B166">
        <v>1148</v>
      </c>
      <c r="C166">
        <v>9527.886</v>
      </c>
      <c r="D166">
        <v>9999.895</v>
      </c>
      <c r="E166">
        <v>65.856</v>
      </c>
      <c r="F166" t="s">
        <v>24</v>
      </c>
      <c r="O166">
        <v>1148</v>
      </c>
      <c r="P166">
        <v>9527.886</v>
      </c>
      <c r="Q166">
        <v>9999.895</v>
      </c>
      <c r="R166">
        <f t="shared" si="2"/>
        <v>41.522999999999996</v>
      </c>
      <c r="S166" t="s">
        <v>24</v>
      </c>
      <c r="U166">
        <v>1016</v>
      </c>
      <c r="V166">
        <v>8183.396</v>
      </c>
      <c r="W166">
        <v>10110.179</v>
      </c>
      <c r="X166">
        <v>54.108000000000004</v>
      </c>
      <c r="Y166" t="s">
        <v>13</v>
      </c>
    </row>
    <row r="167" spans="2:25" ht="12.75">
      <c r="B167">
        <v>1149</v>
      </c>
      <c r="C167">
        <v>9503.281</v>
      </c>
      <c r="D167">
        <v>9933.848</v>
      </c>
      <c r="E167">
        <v>65.828</v>
      </c>
      <c r="F167" t="s">
        <v>24</v>
      </c>
      <c r="O167">
        <v>1149</v>
      </c>
      <c r="P167">
        <v>9503.281</v>
      </c>
      <c r="Q167">
        <v>9933.848</v>
      </c>
      <c r="R167">
        <f t="shared" si="2"/>
        <v>41.495000000000005</v>
      </c>
      <c r="S167" t="s">
        <v>24</v>
      </c>
      <c r="U167">
        <v>1017</v>
      </c>
      <c r="V167">
        <v>8331.011</v>
      </c>
      <c r="W167">
        <v>10085.755</v>
      </c>
      <c r="X167">
        <v>49.983999999999995</v>
      </c>
      <c r="Y167" t="s">
        <v>13</v>
      </c>
    </row>
    <row r="168" spans="2:25" ht="12.75">
      <c r="B168">
        <v>1150</v>
      </c>
      <c r="C168">
        <v>9439.192</v>
      </c>
      <c r="D168">
        <v>9906.544</v>
      </c>
      <c r="E168">
        <v>65.839</v>
      </c>
      <c r="F168" t="s">
        <v>24</v>
      </c>
      <c r="O168">
        <v>1150</v>
      </c>
      <c r="P168">
        <v>9439.192</v>
      </c>
      <c r="Q168">
        <v>9906.544</v>
      </c>
      <c r="R168">
        <f t="shared" si="2"/>
        <v>41.506</v>
      </c>
      <c r="S168" t="s">
        <v>24</v>
      </c>
      <c r="U168">
        <v>1018</v>
      </c>
      <c r="V168">
        <v>8439.767</v>
      </c>
      <c r="W168">
        <v>10047.763</v>
      </c>
      <c r="X168">
        <v>48.38</v>
      </c>
      <c r="Y168" t="s">
        <v>13</v>
      </c>
    </row>
    <row r="169" spans="2:25" ht="12.75">
      <c r="B169">
        <v>1151</v>
      </c>
      <c r="C169">
        <v>9931.481</v>
      </c>
      <c r="D169">
        <v>9978.634</v>
      </c>
      <c r="E169">
        <v>65.889</v>
      </c>
      <c r="F169" t="s">
        <v>24</v>
      </c>
      <c r="O169">
        <v>1151</v>
      </c>
      <c r="P169">
        <v>9931.481</v>
      </c>
      <c r="Q169">
        <v>9978.634</v>
      </c>
      <c r="R169">
        <f t="shared" si="2"/>
        <v>41.556</v>
      </c>
      <c r="S169" t="s">
        <v>24</v>
      </c>
      <c r="U169">
        <v>1019</v>
      </c>
      <c r="V169">
        <v>8633.199</v>
      </c>
      <c r="W169">
        <v>9997.03</v>
      </c>
      <c r="X169">
        <v>49.089</v>
      </c>
      <c r="Y169" t="s">
        <v>13</v>
      </c>
    </row>
    <row r="170" spans="2:25" ht="12.75">
      <c r="B170">
        <v>1152</v>
      </c>
      <c r="C170">
        <v>9926.145</v>
      </c>
      <c r="D170">
        <v>10075.402</v>
      </c>
      <c r="E170">
        <v>65.816</v>
      </c>
      <c r="F170" t="s">
        <v>24</v>
      </c>
      <c r="O170">
        <v>1152</v>
      </c>
      <c r="P170">
        <v>9926.145</v>
      </c>
      <c r="Q170">
        <v>10075.402</v>
      </c>
      <c r="R170">
        <f t="shared" si="2"/>
        <v>41.483000000000004</v>
      </c>
      <c r="S170" t="s">
        <v>24</v>
      </c>
      <c r="U170">
        <v>1020</v>
      </c>
      <c r="V170">
        <v>8838.573</v>
      </c>
      <c r="W170">
        <v>9992.458</v>
      </c>
      <c r="X170">
        <v>50.29</v>
      </c>
      <c r="Y170" t="s">
        <v>13</v>
      </c>
    </row>
    <row r="171" spans="2:25" ht="12.75">
      <c r="B171">
        <v>1153</v>
      </c>
      <c r="C171">
        <v>9964.785</v>
      </c>
      <c r="D171">
        <v>10234.196</v>
      </c>
      <c r="E171">
        <v>66.067</v>
      </c>
      <c r="F171" t="s">
        <v>24</v>
      </c>
      <c r="O171">
        <v>1153</v>
      </c>
      <c r="P171">
        <v>9964.785</v>
      </c>
      <c r="Q171">
        <v>10234.196</v>
      </c>
      <c r="R171">
        <f t="shared" si="2"/>
        <v>41.733999999999995</v>
      </c>
      <c r="S171" t="s">
        <v>24</v>
      </c>
      <c r="U171">
        <v>1021</v>
      </c>
      <c r="V171">
        <v>9012.001</v>
      </c>
      <c r="W171">
        <v>9994.437</v>
      </c>
      <c r="X171">
        <v>56.912000000000006</v>
      </c>
      <c r="Y171" t="s">
        <v>13</v>
      </c>
    </row>
    <row r="172" spans="2:25" ht="12.75">
      <c r="B172">
        <v>1154</v>
      </c>
      <c r="C172">
        <v>9989.303</v>
      </c>
      <c r="D172">
        <v>10294.051</v>
      </c>
      <c r="E172">
        <v>66.027</v>
      </c>
      <c r="F172" t="s">
        <v>24</v>
      </c>
      <c r="O172">
        <v>1154</v>
      </c>
      <c r="P172">
        <v>9989.303</v>
      </c>
      <c r="Q172">
        <v>10294.051</v>
      </c>
      <c r="R172">
        <f t="shared" si="2"/>
        <v>41.694</v>
      </c>
      <c r="S172" t="s">
        <v>24</v>
      </c>
      <c r="U172">
        <v>1000</v>
      </c>
      <c r="V172">
        <v>8672.548</v>
      </c>
      <c r="W172">
        <v>9458.101</v>
      </c>
      <c r="X172">
        <v>45.248999999999995</v>
      </c>
      <c r="Y172" t="s">
        <v>11</v>
      </c>
    </row>
    <row r="173" spans="2:25" ht="12.75">
      <c r="B173">
        <v>1155</v>
      </c>
      <c r="C173">
        <v>10000.331</v>
      </c>
      <c r="D173">
        <v>10000.058</v>
      </c>
      <c r="E173">
        <v>95.733</v>
      </c>
      <c r="F173" t="s">
        <v>10</v>
      </c>
      <c r="O173">
        <v>1155</v>
      </c>
      <c r="P173">
        <v>10000.331</v>
      </c>
      <c r="Q173">
        <v>10000.058</v>
      </c>
      <c r="R173">
        <f t="shared" si="2"/>
        <v>71.4</v>
      </c>
      <c r="S173" t="s">
        <v>10</v>
      </c>
      <c r="U173">
        <v>1046</v>
      </c>
      <c r="V173">
        <v>8851.641</v>
      </c>
      <c r="W173">
        <v>7598.838</v>
      </c>
      <c r="X173">
        <v>40.848</v>
      </c>
      <c r="Y173" t="s">
        <v>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L31"/>
  <sheetViews>
    <sheetView workbookViewId="0" topLeftCell="A1">
      <selection activeCell="F25" sqref="F25"/>
    </sheetView>
  </sheetViews>
  <sheetFormatPr defaultColWidth="9.140625" defaultRowHeight="12.75"/>
  <sheetData>
    <row r="1" spans="1:9" s="13" customFormat="1" ht="20.25" customHeight="1">
      <c r="A1" s="13" t="s">
        <v>58</v>
      </c>
      <c r="I1" s="13" t="s">
        <v>59</v>
      </c>
    </row>
    <row r="2" spans="1:12" ht="23.25" customHeight="1">
      <c r="A2" s="1" t="s">
        <v>27</v>
      </c>
      <c r="B2" s="1" t="s">
        <v>26</v>
      </c>
      <c r="C2" s="1" t="s">
        <v>25</v>
      </c>
      <c r="D2" s="1" t="s">
        <v>28</v>
      </c>
      <c r="E2" s="1" t="s">
        <v>29</v>
      </c>
      <c r="H2" s="1" t="s">
        <v>27</v>
      </c>
      <c r="I2" s="1" t="s">
        <v>26</v>
      </c>
      <c r="J2" s="1" t="s">
        <v>25</v>
      </c>
      <c r="K2" s="1" t="s">
        <v>28</v>
      </c>
      <c r="L2" s="1" t="s">
        <v>29</v>
      </c>
    </row>
    <row r="3" spans="1:12" ht="12.75">
      <c r="A3">
        <v>1126</v>
      </c>
      <c r="B3">
        <v>10234.905</v>
      </c>
      <c r="C3">
        <v>11321.877</v>
      </c>
      <c r="D3">
        <v>42.56100000000001</v>
      </c>
      <c r="E3" t="s">
        <v>56</v>
      </c>
      <c r="H3">
        <v>1128</v>
      </c>
      <c r="I3">
        <v>8935.117</v>
      </c>
      <c r="J3">
        <v>11066.583</v>
      </c>
      <c r="K3">
        <v>42.501000000000005</v>
      </c>
      <c r="L3" t="s">
        <v>57</v>
      </c>
    </row>
    <row r="4" spans="1:12" ht="12.75">
      <c r="A4">
        <v>1153</v>
      </c>
      <c r="B4">
        <v>9964.785</v>
      </c>
      <c r="C4">
        <v>10234.196</v>
      </c>
      <c r="D4">
        <v>41.733999999999995</v>
      </c>
      <c r="E4" t="s">
        <v>58</v>
      </c>
      <c r="H4">
        <v>1139</v>
      </c>
      <c r="I4">
        <v>8953.184</v>
      </c>
      <c r="J4">
        <v>10957.807</v>
      </c>
      <c r="K4">
        <v>42.456</v>
      </c>
      <c r="L4" t="s">
        <v>24</v>
      </c>
    </row>
    <row r="5" spans="1:12" ht="12.75">
      <c r="A5">
        <v>1154</v>
      </c>
      <c r="B5">
        <v>9989.303</v>
      </c>
      <c r="C5">
        <v>10294.051</v>
      </c>
      <c r="D5">
        <v>41.694</v>
      </c>
      <c r="E5" t="s">
        <v>58</v>
      </c>
      <c r="H5">
        <v>1140</v>
      </c>
      <c r="I5">
        <v>8977.684</v>
      </c>
      <c r="J5">
        <v>10837.268</v>
      </c>
      <c r="K5">
        <v>42.408</v>
      </c>
      <c r="L5" t="s">
        <v>24</v>
      </c>
    </row>
    <row r="6" spans="1:12" ht="12.75">
      <c r="A6">
        <v>1151</v>
      </c>
      <c r="B6">
        <v>9931.481</v>
      </c>
      <c r="C6">
        <v>9978.634</v>
      </c>
      <c r="D6">
        <v>41.556</v>
      </c>
      <c r="E6" t="s">
        <v>58</v>
      </c>
      <c r="H6">
        <v>1141</v>
      </c>
      <c r="I6">
        <v>8995.074</v>
      </c>
      <c r="J6">
        <v>10701.043</v>
      </c>
      <c r="K6">
        <v>42.391000000000005</v>
      </c>
      <c r="L6" t="s">
        <v>24</v>
      </c>
    </row>
    <row r="7" spans="1:12" ht="12.75">
      <c r="A7">
        <v>1152</v>
      </c>
      <c r="B7">
        <v>9926.145</v>
      </c>
      <c r="C7">
        <v>10075.402</v>
      </c>
      <c r="D7">
        <v>41.483000000000004</v>
      </c>
      <c r="E7" t="s">
        <v>58</v>
      </c>
      <c r="H7">
        <v>1143</v>
      </c>
      <c r="I7">
        <v>8981.74</v>
      </c>
      <c r="J7">
        <v>10456.844</v>
      </c>
      <c r="K7">
        <v>42.358000000000004</v>
      </c>
      <c r="L7" t="s">
        <v>24</v>
      </c>
    </row>
    <row r="8" spans="1:12" ht="12.75">
      <c r="A8">
        <v>1026</v>
      </c>
      <c r="B8">
        <v>9969.018</v>
      </c>
      <c r="C8">
        <v>9926.294</v>
      </c>
      <c r="D8">
        <v>41.155</v>
      </c>
      <c r="E8" t="s">
        <v>45</v>
      </c>
      <c r="H8">
        <v>1142</v>
      </c>
      <c r="I8">
        <v>8993.642</v>
      </c>
      <c r="J8">
        <v>10588.999</v>
      </c>
      <c r="K8">
        <v>42.337</v>
      </c>
      <c r="L8" t="s">
        <v>24</v>
      </c>
    </row>
    <row r="9" spans="1:12" ht="12.75">
      <c r="A9">
        <v>1090</v>
      </c>
      <c r="B9">
        <v>9926.002</v>
      </c>
      <c r="C9">
        <v>10086.706</v>
      </c>
      <c r="D9">
        <v>41.119</v>
      </c>
      <c r="E9" t="s">
        <v>54</v>
      </c>
      <c r="H9">
        <v>1144</v>
      </c>
      <c r="I9">
        <v>9394.346</v>
      </c>
      <c r="J9">
        <v>10255.146</v>
      </c>
      <c r="K9">
        <v>42.297</v>
      </c>
      <c r="L9" t="s">
        <v>24</v>
      </c>
    </row>
    <row r="10" spans="1:12" ht="12.75">
      <c r="A10">
        <v>1041</v>
      </c>
      <c r="B10">
        <v>10524.668</v>
      </c>
      <c r="C10">
        <v>9329.444</v>
      </c>
      <c r="D10">
        <v>40.953</v>
      </c>
      <c r="E10" t="s">
        <v>47</v>
      </c>
      <c r="H10">
        <v>1147</v>
      </c>
      <c r="I10">
        <v>9525.024</v>
      </c>
      <c r="J10">
        <v>10057.67</v>
      </c>
      <c r="K10">
        <v>41.598</v>
      </c>
      <c r="L10" t="s">
        <v>24</v>
      </c>
    </row>
    <row r="11" spans="1:12" ht="12.75">
      <c r="A11">
        <v>1082</v>
      </c>
      <c r="B11">
        <v>9651.865</v>
      </c>
      <c r="C11">
        <v>7663.424</v>
      </c>
      <c r="D11">
        <v>40.479</v>
      </c>
      <c r="E11" t="s">
        <v>58</v>
      </c>
      <c r="H11">
        <v>1145</v>
      </c>
      <c r="I11">
        <v>9473.061</v>
      </c>
      <c r="J11">
        <v>10224.354</v>
      </c>
      <c r="K11">
        <v>41.571</v>
      </c>
      <c r="L11" t="s">
        <v>24</v>
      </c>
    </row>
    <row r="12" spans="1:12" ht="12.75">
      <c r="A12">
        <v>1075</v>
      </c>
      <c r="B12">
        <v>9826.633</v>
      </c>
      <c r="C12">
        <v>7165.624</v>
      </c>
      <c r="D12">
        <v>39.725</v>
      </c>
      <c r="E12" t="s">
        <v>53</v>
      </c>
      <c r="H12">
        <v>1146</v>
      </c>
      <c r="I12">
        <v>9504.046</v>
      </c>
      <c r="J12">
        <v>10177.001</v>
      </c>
      <c r="K12">
        <v>41.537000000000006</v>
      </c>
      <c r="L12" t="s">
        <v>24</v>
      </c>
    </row>
    <row r="13" spans="1:12" ht="12.75">
      <c r="A13">
        <v>1081</v>
      </c>
      <c r="B13">
        <v>9843.455</v>
      </c>
      <c r="C13">
        <v>6637.54</v>
      </c>
      <c r="D13">
        <v>39.499</v>
      </c>
      <c r="E13" t="s">
        <v>58</v>
      </c>
      <c r="H13">
        <v>1148</v>
      </c>
      <c r="I13">
        <v>9527.886</v>
      </c>
      <c r="J13">
        <v>9999.895</v>
      </c>
      <c r="K13">
        <v>41.522999999999996</v>
      </c>
      <c r="L13" t="s">
        <v>24</v>
      </c>
    </row>
    <row r="14" spans="1:12" ht="12.75">
      <c r="A14">
        <v>1080</v>
      </c>
      <c r="B14">
        <v>9833.109</v>
      </c>
      <c r="C14">
        <v>6308.711</v>
      </c>
      <c r="D14">
        <v>39.32</v>
      </c>
      <c r="E14" t="s">
        <v>58</v>
      </c>
      <c r="H14">
        <v>1150</v>
      </c>
      <c r="I14">
        <v>9439.192</v>
      </c>
      <c r="J14">
        <v>9906.544</v>
      </c>
      <c r="K14">
        <v>41.506</v>
      </c>
      <c r="L14" t="s">
        <v>24</v>
      </c>
    </row>
    <row r="15" spans="1:12" ht="12.75">
      <c r="A15">
        <v>1079</v>
      </c>
      <c r="B15">
        <v>9831.237</v>
      </c>
      <c r="C15">
        <v>5880.386</v>
      </c>
      <c r="D15">
        <v>39.104</v>
      </c>
      <c r="E15" t="s">
        <v>58</v>
      </c>
      <c r="H15">
        <v>1149</v>
      </c>
      <c r="I15">
        <v>9503.281</v>
      </c>
      <c r="J15">
        <v>9933.848</v>
      </c>
      <c r="K15">
        <v>41.495</v>
      </c>
      <c r="L15" t="s">
        <v>24</v>
      </c>
    </row>
    <row r="16" spans="8:12" ht="12.75">
      <c r="H16">
        <v>1001</v>
      </c>
      <c r="I16">
        <v>9458.069</v>
      </c>
      <c r="J16">
        <v>9925.956</v>
      </c>
      <c r="K16">
        <v>41.245</v>
      </c>
      <c r="L16" t="s">
        <v>46</v>
      </c>
    </row>
    <row r="17" spans="8:12" ht="12.75">
      <c r="H17">
        <v>1100</v>
      </c>
      <c r="I17">
        <v>9523.079</v>
      </c>
      <c r="J17">
        <v>10074.697</v>
      </c>
      <c r="K17">
        <v>41.22800000000001</v>
      </c>
      <c r="L17" t="s">
        <v>55</v>
      </c>
    </row>
    <row r="18" spans="8:12" ht="12.75">
      <c r="H18">
        <v>1045</v>
      </c>
      <c r="I18">
        <v>8835.427</v>
      </c>
      <c r="J18">
        <v>9435.029</v>
      </c>
      <c r="K18">
        <v>41.07600000000001</v>
      </c>
      <c r="L18" t="s">
        <v>48</v>
      </c>
    </row>
    <row r="19" spans="8:12" ht="12.75">
      <c r="H19">
        <v>1083</v>
      </c>
      <c r="I19">
        <v>9202.859</v>
      </c>
      <c r="J19">
        <v>8611.255</v>
      </c>
      <c r="K19">
        <v>40.81400000000001</v>
      </c>
      <c r="L19" t="s">
        <v>59</v>
      </c>
    </row>
    <row r="20" spans="8:12" ht="12.75">
      <c r="H20">
        <v>1084</v>
      </c>
      <c r="I20">
        <v>8697.496</v>
      </c>
      <c r="J20">
        <v>8329.16</v>
      </c>
      <c r="K20">
        <v>40.145</v>
      </c>
      <c r="L20" t="s">
        <v>59</v>
      </c>
    </row>
    <row r="21" spans="8:12" ht="12.75">
      <c r="H21">
        <v>1085</v>
      </c>
      <c r="I21">
        <v>8387.986</v>
      </c>
      <c r="J21">
        <v>8021.907</v>
      </c>
      <c r="K21">
        <v>39.918000000000006</v>
      </c>
      <c r="L21" t="s">
        <v>59</v>
      </c>
    </row>
    <row r="22" spans="8:12" ht="12.75">
      <c r="H22">
        <v>1050</v>
      </c>
      <c r="I22">
        <v>7959.448</v>
      </c>
      <c r="J22">
        <v>7695.599</v>
      </c>
      <c r="K22">
        <v>39.367000000000004</v>
      </c>
      <c r="L22" t="s">
        <v>49</v>
      </c>
    </row>
    <row r="23" spans="8:12" ht="12.75">
      <c r="H23">
        <v>1086</v>
      </c>
      <c r="I23">
        <v>8251.797</v>
      </c>
      <c r="J23">
        <v>7070.832</v>
      </c>
      <c r="K23">
        <v>39.02</v>
      </c>
      <c r="L23" t="s">
        <v>59</v>
      </c>
    </row>
    <row r="24" spans="8:12" ht="12.75">
      <c r="H24">
        <v>1087</v>
      </c>
      <c r="I24">
        <v>7949.289</v>
      </c>
      <c r="J24">
        <v>6232.168</v>
      </c>
      <c r="K24">
        <v>38.394</v>
      </c>
      <c r="L24" t="s">
        <v>59</v>
      </c>
    </row>
    <row r="26" spans="2:11" ht="12.75">
      <c r="B26" t="s">
        <v>64</v>
      </c>
      <c r="D26">
        <f>D3-D15</f>
        <v>3.457000000000008</v>
      </c>
      <c r="I26" t="s">
        <v>64</v>
      </c>
      <c r="K26">
        <f>K3-K24</f>
        <v>4.107000000000006</v>
      </c>
    </row>
    <row r="27" spans="2:11" ht="12.75">
      <c r="B27" t="s">
        <v>66</v>
      </c>
      <c r="D27">
        <f>distance(B3:C3,B15:C15)</f>
        <v>5456.442899339165</v>
      </c>
      <c r="I27" t="s">
        <v>65</v>
      </c>
      <c r="K27">
        <f>distance(I3:J3,I24:J24)</f>
        <v>4933.905741089375</v>
      </c>
    </row>
    <row r="28" spans="2:11" ht="12.75">
      <c r="B28" t="s">
        <v>67</v>
      </c>
      <c r="D28">
        <f>D26/D27</f>
        <v>0.0006335629390383043</v>
      </c>
      <c r="I28" t="s">
        <v>67</v>
      </c>
      <c r="K28">
        <f>K26/K27</f>
        <v>0.0008324034173975134</v>
      </c>
    </row>
    <row r="31" spans="6:8" s="13" customFormat="1" ht="19.5" customHeight="1">
      <c r="F31" s="13" t="s">
        <v>68</v>
      </c>
      <c r="H31" s="13">
        <f>AVERAGE(D28,K28)</f>
        <v>0.0007329831782179088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59"/>
  <sheetViews>
    <sheetView workbookViewId="0" topLeftCell="A22">
      <selection activeCell="F26" sqref="F26:G35"/>
    </sheetView>
  </sheetViews>
  <sheetFormatPr defaultColWidth="9.140625" defaultRowHeight="12.75"/>
  <cols>
    <col min="2" max="4" width="11.28125" style="0" customWidth="1"/>
  </cols>
  <sheetData>
    <row r="1" ht="20.25">
      <c r="A1" s="16" t="s">
        <v>85</v>
      </c>
    </row>
    <row r="2" ht="12.75">
      <c r="A2" t="s">
        <v>86</v>
      </c>
    </row>
    <row r="4" ht="12" customHeight="1"/>
    <row r="5" ht="12.75">
      <c r="A5" s="17" t="s">
        <v>87</v>
      </c>
    </row>
    <row r="6" spans="1:4" ht="12.75">
      <c r="A6" s="17"/>
      <c r="B6" s="18" t="s">
        <v>88</v>
      </c>
      <c r="C6" s="18" t="s">
        <v>89</v>
      </c>
      <c r="D6" s="18" t="s">
        <v>90</v>
      </c>
    </row>
    <row r="7" spans="2:4" ht="12.75">
      <c r="B7" s="19">
        <v>0</v>
      </c>
      <c r="C7" s="19">
        <v>0</v>
      </c>
      <c r="D7" s="19">
        <v>0</v>
      </c>
    </row>
    <row r="9" ht="12.75">
      <c r="A9" s="17" t="s">
        <v>113</v>
      </c>
    </row>
    <row r="10" spans="2:3" ht="12.75">
      <c r="B10" s="19">
        <v>93.67689393977729</v>
      </c>
      <c r="C10" t="s">
        <v>91</v>
      </c>
    </row>
    <row r="11" spans="2:3" ht="12.75">
      <c r="B11" s="20">
        <f>RADIANS(B10)</f>
        <v>1.6349702322906363</v>
      </c>
      <c r="C11" t="s">
        <v>92</v>
      </c>
    </row>
    <row r="13" ht="12.75">
      <c r="A13" s="17" t="s">
        <v>93</v>
      </c>
    </row>
    <row r="14" spans="2:3" ht="12.75">
      <c r="B14" t="s">
        <v>94</v>
      </c>
      <c r="C14" t="s">
        <v>114</v>
      </c>
    </row>
    <row r="15" spans="2:3" ht="12.75">
      <c r="B15" t="s">
        <v>95</v>
      </c>
      <c r="C15" t="s">
        <v>115</v>
      </c>
    </row>
    <row r="16" ht="12.75">
      <c r="A16" t="s">
        <v>96</v>
      </c>
    </row>
    <row r="18" spans="2:3" ht="12.75">
      <c r="B18" t="s">
        <v>97</v>
      </c>
      <c r="C18" t="s">
        <v>98</v>
      </c>
    </row>
    <row r="19" spans="2:3" ht="12.75">
      <c r="B19" t="s">
        <v>95</v>
      </c>
      <c r="C19" t="s">
        <v>99</v>
      </c>
    </row>
    <row r="21" ht="12.75">
      <c r="A21" t="s">
        <v>100</v>
      </c>
    </row>
    <row r="22" ht="12.75">
      <c r="A22" t="s">
        <v>101</v>
      </c>
    </row>
    <row r="25" spans="2:8" ht="12.75">
      <c r="B25" s="21" t="s">
        <v>102</v>
      </c>
      <c r="C25" s="21" t="s">
        <v>103</v>
      </c>
      <c r="D25" s="21" t="s">
        <v>104</v>
      </c>
      <c r="E25" s="18"/>
      <c r="F25" s="21" t="s">
        <v>105</v>
      </c>
      <c r="G25" s="21" t="s">
        <v>106</v>
      </c>
      <c r="H25" s="21" t="s">
        <v>107</v>
      </c>
    </row>
    <row r="26" spans="2:8" ht="12.75">
      <c r="B26" s="19">
        <v>-0.0019999999985884642</v>
      </c>
      <c r="C26" s="19">
        <v>0</v>
      </c>
      <c r="D26" s="19">
        <v>499.635966</v>
      </c>
      <c r="E26" s="22"/>
      <c r="F26" s="22">
        <f aca="true" t="shared" si="0" ref="F26:F52">OriginE+(B26-OriginE)*COS(Rotation)-(C26-OriginN)*SIN(Rotation)</f>
        <v>0.00012825973345178187</v>
      </c>
      <c r="G26" s="22">
        <f aca="true" t="shared" si="1" ref="G26:G52">OriginN+(B26-OriginE)*SIN(Rotation)+(C26-OriginN)*COS(Rotation)</f>
        <v>-0.0019958831216102648</v>
      </c>
      <c r="H26" s="22">
        <f aca="true" t="shared" si="2" ref="H26:H52">D26</f>
        <v>499.635966</v>
      </c>
    </row>
    <row r="27" spans="2:8" ht="12.75">
      <c r="B27" s="19">
        <v>29.82600000000093</v>
      </c>
      <c r="C27" s="19">
        <v>-2.1930000000011205</v>
      </c>
      <c r="D27" s="19">
        <v>499.285751</v>
      </c>
      <c r="F27" s="22">
        <f t="shared" si="0"/>
        <v>0.2757484380749051</v>
      </c>
      <c r="G27" s="22">
        <f t="shared" si="1"/>
        <v>29.905241811410914</v>
      </c>
      <c r="H27" s="22">
        <f t="shared" si="2"/>
        <v>499.285751</v>
      </c>
    </row>
    <row r="28" spans="2:8" ht="12.75">
      <c r="B28" s="19">
        <v>63.2440000000006</v>
      </c>
      <c r="C28" s="19">
        <v>-6.381000000001222</v>
      </c>
      <c r="D28" s="19">
        <v>500.980637</v>
      </c>
      <c r="F28" s="22">
        <f t="shared" si="0"/>
        <v>2.312035809918246</v>
      </c>
      <c r="G28" s="22">
        <f t="shared" si="1"/>
        <v>63.52302879597089</v>
      </c>
      <c r="H28" s="22">
        <f t="shared" si="2"/>
        <v>500.980637</v>
      </c>
    </row>
    <row r="29" spans="2:8" ht="12.75">
      <c r="B29" s="19">
        <v>76.23999999999978</v>
      </c>
      <c r="C29" s="19">
        <v>-7.306000000000495</v>
      </c>
      <c r="D29" s="19">
        <v>502.361904</v>
      </c>
      <c r="F29" s="22">
        <f t="shared" si="0"/>
        <v>2.401700005755923</v>
      </c>
      <c r="G29" s="22">
        <f t="shared" si="1"/>
        <v>76.55159745611012</v>
      </c>
      <c r="H29" s="22">
        <f t="shared" si="2"/>
        <v>502.361904</v>
      </c>
    </row>
    <row r="30" spans="2:8" ht="12.75">
      <c r="B30" s="19">
        <v>76.17400000000089</v>
      </c>
      <c r="C30" s="19">
        <v>-7.556000000000495</v>
      </c>
      <c r="D30" s="19">
        <v>503.11837</v>
      </c>
      <c r="F30" s="22">
        <f t="shared" si="0"/>
        <v>2.65541796734011</v>
      </c>
      <c r="G30" s="22">
        <f t="shared" si="1"/>
        <v>76.50176577974439</v>
      </c>
      <c r="H30" s="22">
        <f t="shared" si="2"/>
        <v>503.11837</v>
      </c>
    </row>
    <row r="31" spans="2:8" ht="12.75">
      <c r="B31" s="19">
        <v>79.36200000000099</v>
      </c>
      <c r="C31" s="19">
        <v>-7.231999999999971</v>
      </c>
      <c r="D31" s="19">
        <v>504.294185</v>
      </c>
      <c r="F31" s="22">
        <f t="shared" si="0"/>
        <v>2.127638886144087</v>
      </c>
      <c r="G31" s="22">
        <f t="shared" si="1"/>
        <v>79.66242540100272</v>
      </c>
      <c r="H31" s="22">
        <f t="shared" si="2"/>
        <v>504.294185</v>
      </c>
    </row>
    <row r="32" spans="2:8" ht="12.75">
      <c r="B32" s="19">
        <v>1768.603000000001</v>
      </c>
      <c r="C32" s="19">
        <v>-112.81700000000092</v>
      </c>
      <c r="D32" s="19">
        <v>503.103556</v>
      </c>
      <c r="F32" s="22">
        <f t="shared" si="0"/>
        <v>-0.8355016162470861</v>
      </c>
      <c r="G32" s="22">
        <f t="shared" si="1"/>
        <v>1772.1973786898152</v>
      </c>
      <c r="H32" s="22">
        <f t="shared" si="2"/>
        <v>503.103556</v>
      </c>
    </row>
    <row r="33" spans="2:8" ht="12.75">
      <c r="B33" s="19">
        <v>2055.3469999999998</v>
      </c>
      <c r="C33" s="19">
        <v>-126.77300000000105</v>
      </c>
      <c r="D33" s="19">
        <v>504.67844</v>
      </c>
      <c r="F33" s="22">
        <f t="shared" si="0"/>
        <v>-5.297083701248155</v>
      </c>
      <c r="G33" s="22">
        <f t="shared" si="1"/>
        <v>2059.246130223937</v>
      </c>
      <c r="H33" s="22">
        <f t="shared" si="2"/>
        <v>504.67844</v>
      </c>
    </row>
    <row r="34" spans="2:8" ht="12.75">
      <c r="B34" s="19">
        <v>2187.605</v>
      </c>
      <c r="C34" s="19">
        <v>-135.39199999999983</v>
      </c>
      <c r="D34" s="19">
        <v>506.776524</v>
      </c>
      <c r="F34" s="22">
        <f t="shared" si="0"/>
        <v>-5.177513302018468</v>
      </c>
      <c r="G34" s="22">
        <f t="shared" si="1"/>
        <v>2191.784620587755</v>
      </c>
      <c r="H34" s="22">
        <f t="shared" si="2"/>
        <v>506.776524</v>
      </c>
    </row>
    <row r="35" spans="2:8" ht="12.75">
      <c r="B35" s="19">
        <v>2250.267</v>
      </c>
      <c r="C35" s="19">
        <v>-144.60699999999997</v>
      </c>
      <c r="D35" s="19">
        <v>503.556495</v>
      </c>
      <c r="F35" s="22">
        <f t="shared" si="0"/>
        <v>1.247567735163102E-05</v>
      </c>
      <c r="G35" s="22">
        <f t="shared" si="1"/>
        <v>2254.908591437356</v>
      </c>
      <c r="H35" s="22">
        <f t="shared" si="2"/>
        <v>503.556495</v>
      </c>
    </row>
    <row r="36" spans="2:8" ht="12.75">
      <c r="B36" s="19">
        <v>1139.7810000000009</v>
      </c>
      <c r="C36" s="19">
        <v>-2.125</v>
      </c>
      <c r="D36" s="19">
        <v>502.169804</v>
      </c>
      <c r="F36" s="22">
        <f t="shared" si="0"/>
        <v>-70.97337786008258</v>
      </c>
      <c r="G36" s="22">
        <f t="shared" si="1"/>
        <v>1137.571106885689</v>
      </c>
      <c r="H36" s="22">
        <f t="shared" si="2"/>
        <v>502.169804</v>
      </c>
    </row>
    <row r="37" spans="2:8" ht="12.75">
      <c r="B37" s="19">
        <v>1184.005</v>
      </c>
      <c r="C37" s="19">
        <v>-10.548000000000684</v>
      </c>
      <c r="D37" s="19">
        <v>500.662839</v>
      </c>
      <c r="F37" s="22">
        <f t="shared" si="0"/>
        <v>-65.40379531557518</v>
      </c>
      <c r="G37" s="22">
        <f t="shared" si="1"/>
        <v>1182.2442403696957</v>
      </c>
      <c r="H37" s="22">
        <f t="shared" si="2"/>
        <v>500.662839</v>
      </c>
    </row>
    <row r="38" spans="2:8" ht="12.75">
      <c r="B38" s="19">
        <v>1298.5480000000007</v>
      </c>
      <c r="C38" s="19">
        <v>-9.80999999999949</v>
      </c>
      <c r="D38" s="19">
        <v>500.749032</v>
      </c>
      <c r="F38" s="22">
        <f t="shared" si="0"/>
        <v>-73.48590351753842</v>
      </c>
      <c r="G38" s="22">
        <f t="shared" si="1"/>
        <v>1296.5041328079956</v>
      </c>
      <c r="H38" s="22">
        <f t="shared" si="2"/>
        <v>500.749032</v>
      </c>
    </row>
    <row r="39" spans="2:8" ht="12.75">
      <c r="B39" s="19">
        <v>1523.68</v>
      </c>
      <c r="C39" s="19">
        <v>-30.76599999999962</v>
      </c>
      <c r="D39" s="19">
        <v>500.442743</v>
      </c>
      <c r="F39" s="22">
        <f t="shared" si="0"/>
        <v>-67.01072532046919</v>
      </c>
      <c r="G39" s="22">
        <f t="shared" si="1"/>
        <v>1522.5166179217963</v>
      </c>
      <c r="H39" s="22">
        <f t="shared" si="2"/>
        <v>500.442743</v>
      </c>
    </row>
    <row r="40" spans="2:8" ht="12.75">
      <c r="B40" s="19">
        <v>1689.6939999999995</v>
      </c>
      <c r="C40" s="19">
        <v>-31.050999999999476</v>
      </c>
      <c r="D40" s="19">
        <v>498.296269</v>
      </c>
      <c r="F40" s="22">
        <f t="shared" si="0"/>
        <v>-77.3727676775851</v>
      </c>
      <c r="G40" s="22">
        <f t="shared" si="1"/>
        <v>1688.2071653262547</v>
      </c>
      <c r="H40" s="22">
        <f t="shared" si="2"/>
        <v>498.296269</v>
      </c>
    </row>
    <row r="41" spans="2:8" ht="12.75">
      <c r="B41" s="19">
        <v>1829.3960000000006</v>
      </c>
      <c r="C41" s="19">
        <v>-27.76000000000022</v>
      </c>
      <c r="D41" s="19">
        <v>495.993658</v>
      </c>
      <c r="F41" s="22">
        <f t="shared" si="0"/>
        <v>-89.61606400417546</v>
      </c>
      <c r="G41" s="22">
        <f t="shared" si="1"/>
        <v>1827.4105459607051</v>
      </c>
      <c r="H41" s="22">
        <f t="shared" si="2"/>
        <v>495.993658</v>
      </c>
    </row>
    <row r="42" spans="2:8" ht="12.75">
      <c r="B42" s="19">
        <v>1957.5069999999996</v>
      </c>
      <c r="C42" s="19">
        <v>-44.498999999999796</v>
      </c>
      <c r="D42" s="19">
        <v>498.811266</v>
      </c>
      <c r="F42" s="22">
        <f t="shared" si="0"/>
        <v>-81.1272615679882</v>
      </c>
      <c r="G42" s="22">
        <f t="shared" si="1"/>
        <v>1956.331307187123</v>
      </c>
      <c r="H42" s="22">
        <f t="shared" si="2"/>
        <v>498.811266</v>
      </c>
    </row>
    <row r="43" spans="2:8" ht="12.75">
      <c r="B43" s="19">
        <v>2048.0159999999996</v>
      </c>
      <c r="C43" s="19">
        <v>-48.20900000000074</v>
      </c>
      <c r="D43" s="19">
        <v>497.779068</v>
      </c>
      <c r="F43" s="22">
        <f t="shared" si="0"/>
        <v>-83.22922848637737</v>
      </c>
      <c r="G43" s="22">
        <f t="shared" si="1"/>
        <v>2046.8919217835025</v>
      </c>
      <c r="H43" s="22">
        <f t="shared" si="2"/>
        <v>497.779068</v>
      </c>
    </row>
    <row r="44" spans="2:8" ht="12.75">
      <c r="B44" s="19">
        <v>2248.69</v>
      </c>
      <c r="C44" s="19">
        <v>-50.149999999999636</v>
      </c>
      <c r="D44" s="19">
        <v>494.527933</v>
      </c>
      <c r="F44" s="22">
        <f t="shared" si="0"/>
        <v>-94.16142079992278</v>
      </c>
      <c r="G44" s="22">
        <f t="shared" si="1"/>
        <v>2247.2773227692524</v>
      </c>
      <c r="H44" s="22">
        <f t="shared" si="2"/>
        <v>494.527933</v>
      </c>
    </row>
    <row r="45" spans="2:8" ht="12.75">
      <c r="B45" s="19">
        <v>2327.2740000000013</v>
      </c>
      <c r="C45" s="19">
        <v>-51.04199999999946</v>
      </c>
      <c r="D45" s="19">
        <v>494.130832</v>
      </c>
      <c r="F45" s="22">
        <f t="shared" si="0"/>
        <v>-98.31083837740078</v>
      </c>
      <c r="G45" s="22">
        <f t="shared" si="1"/>
        <v>2325.756766280072</v>
      </c>
      <c r="H45" s="22">
        <f t="shared" si="2"/>
        <v>494.130832</v>
      </c>
    </row>
    <row r="46" spans="2:8" ht="12.75">
      <c r="B46" s="19">
        <v>-14.462386</v>
      </c>
      <c r="C46" s="19">
        <v>32.1340085</v>
      </c>
      <c r="D46" s="19">
        <v>494.315402</v>
      </c>
      <c r="F46" s="22">
        <f t="shared" si="0"/>
        <v>-31.140391732674885</v>
      </c>
      <c r="G46" s="22">
        <f t="shared" si="1"/>
        <v>-16.49336575192043</v>
      </c>
      <c r="H46" s="22">
        <f t="shared" si="2"/>
        <v>494.315402</v>
      </c>
    </row>
    <row r="47" spans="2:8" ht="12.75">
      <c r="B47" s="19">
        <v>-12.572024</v>
      </c>
      <c r="C47" s="19">
        <v>27.3293517</v>
      </c>
      <c r="D47" s="19">
        <v>495.154538</v>
      </c>
      <c r="F47" s="22">
        <f t="shared" si="0"/>
        <v>-26.466853686375153</v>
      </c>
      <c r="G47" s="22">
        <f t="shared" si="1"/>
        <v>-14.2987729453572</v>
      </c>
      <c r="H47" s="22">
        <f t="shared" si="2"/>
        <v>495.154538</v>
      </c>
    </row>
    <row r="48" spans="2:8" ht="12.75">
      <c r="B48" s="19">
        <v>-8.7271241</v>
      </c>
      <c r="C48" s="19">
        <v>21.737414</v>
      </c>
      <c r="D48" s="19">
        <v>496.288494</v>
      </c>
      <c r="F48" s="22">
        <f t="shared" si="0"/>
        <v>-21.132999564509017</v>
      </c>
      <c r="G48" s="22">
        <f t="shared" si="1"/>
        <v>-10.1031773156101</v>
      </c>
      <c r="H48" s="22">
        <f t="shared" si="2"/>
        <v>496.288494</v>
      </c>
    </row>
    <row r="49" spans="2:8" ht="12.75">
      <c r="B49" s="19">
        <v>-5.8217337</v>
      </c>
      <c r="C49" s="19">
        <v>17.6216356</v>
      </c>
      <c r="D49" s="19">
        <v>498.048527</v>
      </c>
      <c r="F49" s="22">
        <f t="shared" si="0"/>
        <v>-17.212015540456346</v>
      </c>
      <c r="G49" s="22">
        <f t="shared" si="1"/>
        <v>-6.939823162587958</v>
      </c>
      <c r="H49" s="22">
        <f t="shared" si="2"/>
        <v>498.048527</v>
      </c>
    </row>
    <row r="50" spans="2:8" ht="12.75">
      <c r="B50" s="19">
        <v>-21.843331</v>
      </c>
      <c r="C50" s="19">
        <v>18.9446549</v>
      </c>
      <c r="D50" s="19">
        <v>493.896162</v>
      </c>
      <c r="F50" s="22">
        <f t="shared" si="0"/>
        <v>-17.504848586295438</v>
      </c>
      <c r="G50" s="22">
        <f t="shared" si="1"/>
        <v>-23.013286041470167</v>
      </c>
      <c r="H50" s="22">
        <f t="shared" si="2"/>
        <v>493.896162</v>
      </c>
    </row>
    <row r="51" spans="2:8" ht="12.75">
      <c r="B51" s="19">
        <v>-23.683444</v>
      </c>
      <c r="C51" s="19">
        <v>13.4396445</v>
      </c>
      <c r="D51" s="19">
        <v>494.983432</v>
      </c>
      <c r="F51" s="22">
        <f t="shared" si="0"/>
        <v>-11.893163710059824</v>
      </c>
      <c r="G51" s="22">
        <f t="shared" si="1"/>
        <v>-24.496575698518196</v>
      </c>
      <c r="H51" s="22">
        <f t="shared" si="2"/>
        <v>494.983432</v>
      </c>
    </row>
    <row r="52" spans="2:8" ht="12.75">
      <c r="B52" s="19">
        <v>-19.54057</v>
      </c>
      <c r="C52" s="19">
        <v>5.47676571</v>
      </c>
      <c r="D52" s="19">
        <v>496.282466</v>
      </c>
      <c r="F52" s="22">
        <f t="shared" si="0"/>
        <v>-4.212357973926433</v>
      </c>
      <c r="G52" s="22">
        <f t="shared" si="1"/>
        <v>-19.851571193903776</v>
      </c>
      <c r="H52" s="22">
        <f t="shared" si="2"/>
        <v>496.282466</v>
      </c>
    </row>
    <row r="55" ht="12.75">
      <c r="A55" t="s">
        <v>108</v>
      </c>
    </row>
    <row r="56" ht="12.75">
      <c r="A56" t="s">
        <v>109</v>
      </c>
    </row>
    <row r="57" ht="12.75">
      <c r="A57" t="s">
        <v>110</v>
      </c>
    </row>
    <row r="58" ht="12.75">
      <c r="A58" t="s">
        <v>111</v>
      </c>
    </row>
    <row r="59" ht="12.75">
      <c r="A59" t="s">
        <v>112</v>
      </c>
    </row>
  </sheetData>
  <printOptions gridLines="1" headings="1"/>
  <pageMargins left="0.5" right="0.5" top="0.5" bottom="0.5" header="0.5" footer="0.5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Z50"/>
  <sheetViews>
    <sheetView workbookViewId="0" topLeftCell="A1">
      <selection activeCell="I48" sqref="I48"/>
    </sheetView>
  </sheetViews>
  <sheetFormatPr defaultColWidth="9.140625" defaultRowHeight="12.75"/>
  <cols>
    <col min="18" max="18" width="10.140625" style="0" bestFit="1" customWidth="1"/>
    <col min="19" max="19" width="11.57421875" style="0" bestFit="1" customWidth="1"/>
    <col min="24" max="24" width="11.57421875" style="0" bestFit="1" customWidth="1"/>
    <col min="25" max="25" width="9.57421875" style="0" bestFit="1" customWidth="1"/>
  </cols>
  <sheetData>
    <row r="1" spans="1:24" s="15" customFormat="1" ht="23.25" customHeight="1">
      <c r="A1" s="15" t="s">
        <v>120</v>
      </c>
      <c r="N1" s="15" t="s">
        <v>83</v>
      </c>
      <c r="R1" s="15" t="s">
        <v>84</v>
      </c>
      <c r="U1" s="15" t="s">
        <v>116</v>
      </c>
      <c r="X1" s="15" t="s">
        <v>123</v>
      </c>
    </row>
    <row r="2" spans="1:25" ht="15">
      <c r="A2" s="1" t="s">
        <v>27</v>
      </c>
      <c r="B2" s="1" t="s">
        <v>26</v>
      </c>
      <c r="C2" s="1" t="s">
        <v>25</v>
      </c>
      <c r="D2" s="1" t="s">
        <v>28</v>
      </c>
      <c r="E2" s="1" t="s">
        <v>29</v>
      </c>
      <c r="N2" s="1" t="s">
        <v>27</v>
      </c>
      <c r="O2" s="1" t="s">
        <v>26</v>
      </c>
      <c r="P2" s="1" t="s">
        <v>25</v>
      </c>
      <c r="R2" s="1" t="s">
        <v>26</v>
      </c>
      <c r="S2" s="1" t="s">
        <v>25</v>
      </c>
      <c r="U2" s="1" t="s">
        <v>65</v>
      </c>
      <c r="V2" s="1" t="s">
        <v>70</v>
      </c>
      <c r="X2" s="1" t="s">
        <v>65</v>
      </c>
      <c r="Y2" s="1" t="s">
        <v>70</v>
      </c>
    </row>
    <row r="3" spans="1:25" ht="12.75">
      <c r="A3">
        <v>1127</v>
      </c>
      <c r="B3">
        <v>10262.49</v>
      </c>
      <c r="C3">
        <v>11333.138</v>
      </c>
      <c r="D3">
        <v>58.49</v>
      </c>
      <c r="E3" t="s">
        <v>23</v>
      </c>
      <c r="N3">
        <v>1127</v>
      </c>
      <c r="O3" s="23">
        <f>10262.49-B3</f>
        <v>0</v>
      </c>
      <c r="P3" s="23">
        <f>11333.14-C3</f>
        <v>0.0019999999985884642</v>
      </c>
      <c r="R3" s="22">
        <v>-0.001962053681091985</v>
      </c>
      <c r="S3" s="22">
        <v>0.0003877439191879719</v>
      </c>
      <c r="U3" s="22">
        <f>S3</f>
        <v>0.0003877439191879719</v>
      </c>
      <c r="V3">
        <f>D3</f>
        <v>58.49</v>
      </c>
      <c r="X3" s="26">
        <v>0.000387743919187972</v>
      </c>
      <c r="Y3" s="26">
        <v>58.49</v>
      </c>
    </row>
    <row r="4" spans="1:26" s="24" customFormat="1" ht="12.75">
      <c r="A4" s="24">
        <v>1126</v>
      </c>
      <c r="B4" s="24">
        <v>10234.905</v>
      </c>
      <c r="C4" s="24">
        <v>11321.877</v>
      </c>
      <c r="D4" s="24">
        <v>42.56100000000001</v>
      </c>
      <c r="E4" s="24" t="s">
        <v>58</v>
      </c>
      <c r="N4" s="24">
        <v>1126</v>
      </c>
      <c r="O4" s="34">
        <f aca="true" t="shared" si="0" ref="O4:O15">10262.49-B4</f>
        <v>27.584999999999127</v>
      </c>
      <c r="P4" s="34">
        <f aca="true" t="shared" si="1" ref="P4:P15">11333.14-C4</f>
        <v>11.26299999999901</v>
      </c>
      <c r="R4" s="19">
        <v>-5.7013473036924385</v>
      </c>
      <c r="S4" s="19">
        <v>29.245205298007548</v>
      </c>
      <c r="U4" s="19">
        <f aca="true" t="shared" si="2" ref="U4:U15">S4</f>
        <v>29.245205298007548</v>
      </c>
      <c r="V4" s="24">
        <f aca="true" t="shared" si="3" ref="V4:V15">D4</f>
        <v>42.56100000000001</v>
      </c>
      <c r="X4" s="28">
        <v>29.25</v>
      </c>
      <c r="Y4" s="28">
        <v>42.531000000000006</v>
      </c>
      <c r="Z4" s="24" t="s">
        <v>58</v>
      </c>
    </row>
    <row r="5" spans="1:25" s="24" customFormat="1" ht="12.75">
      <c r="A5" s="24">
        <v>1128</v>
      </c>
      <c r="B5" s="24">
        <v>8935.117</v>
      </c>
      <c r="C5" s="24">
        <v>11066.583</v>
      </c>
      <c r="D5" s="24">
        <v>42.501000000000005</v>
      </c>
      <c r="E5" s="24" t="s">
        <v>59</v>
      </c>
      <c r="N5" s="24">
        <v>1128</v>
      </c>
      <c r="O5" s="34">
        <f t="shared" si="0"/>
        <v>1327.3729999999996</v>
      </c>
      <c r="P5" s="34">
        <f t="shared" si="1"/>
        <v>266.5569999999989</v>
      </c>
      <c r="R5" s="19">
        <v>-4.15916691620464</v>
      </c>
      <c r="S5" s="19">
        <v>1353.8664693050648</v>
      </c>
      <c r="U5" s="19">
        <f t="shared" si="2"/>
        <v>1353.8664693050648</v>
      </c>
      <c r="V5" s="24">
        <f t="shared" si="3"/>
        <v>42.501000000000005</v>
      </c>
      <c r="X5" s="33">
        <v>55.25</v>
      </c>
      <c r="Y5" s="33">
        <v>34.031000000000006</v>
      </c>
    </row>
    <row r="6" spans="1:25" ht="12.75">
      <c r="A6">
        <v>1129</v>
      </c>
      <c r="B6">
        <v>8830.074</v>
      </c>
      <c r="C6">
        <v>11057.504</v>
      </c>
      <c r="D6">
        <v>46.641000000000005</v>
      </c>
      <c r="E6" t="s">
        <v>23</v>
      </c>
      <c r="N6">
        <v>1129</v>
      </c>
      <c r="O6" s="23">
        <f t="shared" si="0"/>
        <v>1432.4159999999993</v>
      </c>
      <c r="P6" s="23">
        <f t="shared" si="1"/>
        <v>275.6359999999986</v>
      </c>
      <c r="R6" s="22">
        <v>7.298982658196394</v>
      </c>
      <c r="S6" s="22">
        <v>1458.6766353116625</v>
      </c>
      <c r="U6" s="22">
        <f t="shared" si="2"/>
        <v>1458.6766353116625</v>
      </c>
      <c r="V6">
        <f t="shared" si="3"/>
        <v>46.641000000000005</v>
      </c>
      <c r="X6" s="26">
        <v>73.95</v>
      </c>
      <c r="Y6" s="26">
        <v>33.13100000000001</v>
      </c>
    </row>
    <row r="7" spans="1:25" ht="12.75">
      <c r="A7">
        <v>1130</v>
      </c>
      <c r="B7">
        <v>8722.169</v>
      </c>
      <c r="C7">
        <v>11024.079</v>
      </c>
      <c r="D7">
        <v>48.256</v>
      </c>
      <c r="E7" t="s">
        <v>23</v>
      </c>
      <c r="N7">
        <v>1130</v>
      </c>
      <c r="O7" s="23">
        <f t="shared" si="0"/>
        <v>1540.321</v>
      </c>
      <c r="P7" s="23">
        <f t="shared" si="1"/>
        <v>309.0609999999997</v>
      </c>
      <c r="R7" s="22">
        <v>-4.572085695443548</v>
      </c>
      <c r="S7" s="22">
        <v>1571.0145068694922</v>
      </c>
      <c r="U7" s="22">
        <f t="shared" si="2"/>
        <v>1571.0145068694922</v>
      </c>
      <c r="V7">
        <f t="shared" si="3"/>
        <v>48.256</v>
      </c>
      <c r="X7" s="26">
        <v>96.55</v>
      </c>
      <c r="Y7" s="26">
        <v>33.63100000000001</v>
      </c>
    </row>
    <row r="8" spans="1:25" ht="12.75">
      <c r="A8">
        <v>1131</v>
      </c>
      <c r="B8">
        <v>8652.624</v>
      </c>
      <c r="C8">
        <v>10942.859</v>
      </c>
      <c r="D8">
        <v>50.84100000000001</v>
      </c>
      <c r="E8" t="s">
        <v>23</v>
      </c>
      <c r="N8">
        <v>1131</v>
      </c>
      <c r="O8" s="23">
        <f t="shared" si="0"/>
        <v>1609.866</v>
      </c>
      <c r="P8" s="23">
        <f t="shared" si="1"/>
        <v>390.28099999999904</v>
      </c>
      <c r="R8" s="22">
        <v>-70.76826030134373</v>
      </c>
      <c r="S8" s="22">
        <v>1654.986299112751</v>
      </c>
      <c r="U8" s="22">
        <f t="shared" si="2"/>
        <v>1654.986299112751</v>
      </c>
      <c r="V8">
        <f t="shared" si="3"/>
        <v>50.84100000000001</v>
      </c>
      <c r="X8" s="26">
        <v>122.35</v>
      </c>
      <c r="Y8" s="26">
        <v>34.531000000000006</v>
      </c>
    </row>
    <row r="9" spans="1:25" ht="12.75">
      <c r="A9">
        <v>1132</v>
      </c>
      <c r="B9">
        <v>8593.317</v>
      </c>
      <c r="C9">
        <v>10920.569</v>
      </c>
      <c r="D9">
        <v>52.438</v>
      </c>
      <c r="E9" t="s">
        <v>23</v>
      </c>
      <c r="N9">
        <v>1132</v>
      </c>
      <c r="O9" s="23">
        <f t="shared" si="0"/>
        <v>1669.1730000000007</v>
      </c>
      <c r="P9" s="23">
        <f t="shared" si="1"/>
        <v>412.5709999999999</v>
      </c>
      <c r="R9" s="22">
        <v>-81.13738427679232</v>
      </c>
      <c r="S9" s="22">
        <v>1717.489463968476</v>
      </c>
      <c r="U9" s="22">
        <f t="shared" si="2"/>
        <v>1717.489463968476</v>
      </c>
      <c r="V9">
        <f t="shared" si="3"/>
        <v>52.438</v>
      </c>
      <c r="X9" s="26">
        <v>159.25</v>
      </c>
      <c r="Y9" s="26">
        <v>35.13100000000001</v>
      </c>
    </row>
    <row r="10" spans="1:25" ht="12.75">
      <c r="A10">
        <v>1133</v>
      </c>
      <c r="B10">
        <v>8573.523</v>
      </c>
      <c r="C10">
        <v>10924.589</v>
      </c>
      <c r="D10">
        <v>48.616</v>
      </c>
      <c r="E10" t="s">
        <v>23</v>
      </c>
      <c r="N10">
        <v>1133</v>
      </c>
      <c r="O10" s="23">
        <f t="shared" si="0"/>
        <v>1688.9670000000006</v>
      </c>
      <c r="P10" s="23">
        <f t="shared" si="1"/>
        <v>408.5509999999995</v>
      </c>
      <c r="R10" s="22">
        <v>-73.35615480410195</v>
      </c>
      <c r="S10" s="22">
        <v>1736.1285439858302</v>
      </c>
      <c r="U10" s="22">
        <f t="shared" si="2"/>
        <v>1736.1285439858302</v>
      </c>
      <c r="V10">
        <f t="shared" si="3"/>
        <v>48.616</v>
      </c>
      <c r="X10" s="26">
        <v>221.35</v>
      </c>
      <c r="Y10" s="26">
        <v>36.031000000000006</v>
      </c>
    </row>
    <row r="11" spans="1:25" ht="12.75">
      <c r="A11">
        <v>1134</v>
      </c>
      <c r="B11">
        <v>8487.376</v>
      </c>
      <c r="C11">
        <v>10969.946</v>
      </c>
      <c r="D11">
        <v>48.736000000000004</v>
      </c>
      <c r="E11" t="s">
        <v>23</v>
      </c>
      <c r="N11">
        <v>1134</v>
      </c>
      <c r="O11" s="23">
        <f t="shared" si="0"/>
        <v>1775.1139999999996</v>
      </c>
      <c r="P11" s="23">
        <f t="shared" si="1"/>
        <v>363.1939999999995</v>
      </c>
      <c r="R11" s="22">
        <v>-12.158232651122944</v>
      </c>
      <c r="S11" s="22">
        <v>1811.8476128004804</v>
      </c>
      <c r="U11" s="22">
        <f t="shared" si="2"/>
        <v>1811.8476128004804</v>
      </c>
      <c r="V11">
        <f t="shared" si="3"/>
        <v>48.736000000000004</v>
      </c>
      <c r="X11" s="26">
        <v>254.05</v>
      </c>
      <c r="Y11" s="26">
        <v>36.63100000000001</v>
      </c>
    </row>
    <row r="12" spans="1:25" ht="12.75">
      <c r="A12">
        <v>1135</v>
      </c>
      <c r="B12">
        <v>8381.286</v>
      </c>
      <c r="C12">
        <v>10946.314</v>
      </c>
      <c r="D12">
        <v>49.52</v>
      </c>
      <c r="E12" t="s">
        <v>23</v>
      </c>
      <c r="N12">
        <v>1135</v>
      </c>
      <c r="O12" s="23">
        <f t="shared" si="0"/>
        <v>1881.2039999999997</v>
      </c>
      <c r="P12" s="23">
        <f t="shared" si="1"/>
        <v>386.8259999999991</v>
      </c>
      <c r="R12" s="22">
        <v>-14.77398275542555</v>
      </c>
      <c r="S12" s="22">
        <v>1920.5063325398178</v>
      </c>
      <c r="U12" s="22">
        <f t="shared" si="2"/>
        <v>1920.5063325398178</v>
      </c>
      <c r="V12">
        <f t="shared" si="3"/>
        <v>49.52</v>
      </c>
      <c r="X12" s="26">
        <v>291.65</v>
      </c>
      <c r="Y12" s="26">
        <v>38.531000000000006</v>
      </c>
    </row>
    <row r="13" spans="1:25" ht="12.75">
      <c r="A13">
        <v>1136</v>
      </c>
      <c r="B13">
        <v>8296.45</v>
      </c>
      <c r="C13">
        <v>10921.449</v>
      </c>
      <c r="D13">
        <v>48.5</v>
      </c>
      <c r="E13" t="s">
        <v>23</v>
      </c>
      <c r="N13">
        <v>1136</v>
      </c>
      <c r="O13" s="23">
        <f t="shared" si="0"/>
        <v>1966.039999999999</v>
      </c>
      <c r="P13" s="23">
        <f t="shared" si="1"/>
        <v>411.6909999999989</v>
      </c>
      <c r="R13" s="22">
        <v>-22.719893587093964</v>
      </c>
      <c r="S13" s="22">
        <v>2008.553351921823</v>
      </c>
      <c r="U13" s="22">
        <f t="shared" si="2"/>
        <v>2008.553351921823</v>
      </c>
      <c r="V13">
        <f t="shared" si="3"/>
        <v>48.5</v>
      </c>
      <c r="X13" s="26">
        <v>347.45</v>
      </c>
      <c r="Y13" s="26">
        <v>37.331</v>
      </c>
    </row>
    <row r="14" spans="1:25" ht="12.75">
      <c r="A14">
        <v>1137</v>
      </c>
      <c r="B14">
        <v>8249.451</v>
      </c>
      <c r="C14">
        <v>10912.67</v>
      </c>
      <c r="D14">
        <v>44.34400000000001</v>
      </c>
      <c r="E14" t="s">
        <v>23</v>
      </c>
      <c r="N14">
        <v>1137</v>
      </c>
      <c r="O14" s="23">
        <f t="shared" si="0"/>
        <v>2013.0390000000007</v>
      </c>
      <c r="P14" s="23">
        <f t="shared" si="1"/>
        <v>420.46999999999935</v>
      </c>
      <c r="R14" s="22">
        <v>-22.220539990937368</v>
      </c>
      <c r="S14" s="22">
        <v>2056.362634367663</v>
      </c>
      <c r="U14" s="22">
        <f t="shared" si="2"/>
        <v>2056.362634367663</v>
      </c>
      <c r="V14">
        <f t="shared" si="3"/>
        <v>44.34400000000001</v>
      </c>
      <c r="X14" s="26">
        <v>389.55</v>
      </c>
      <c r="Y14" s="26">
        <v>37.531000000000006</v>
      </c>
    </row>
    <row r="15" spans="1:25" ht="12.75">
      <c r="A15">
        <v>1138</v>
      </c>
      <c r="B15">
        <v>8172.56</v>
      </c>
      <c r="C15">
        <v>10920.125</v>
      </c>
      <c r="D15">
        <v>46.21900000000001</v>
      </c>
      <c r="E15" t="s">
        <v>23</v>
      </c>
      <c r="N15">
        <v>1138</v>
      </c>
      <c r="O15" s="23">
        <f t="shared" si="0"/>
        <v>2089.9299999999994</v>
      </c>
      <c r="P15" s="23">
        <f t="shared" si="1"/>
        <v>413.0149999999994</v>
      </c>
      <c r="R15" s="22">
        <v>2.3966156504684477E-05</v>
      </c>
      <c r="S15" s="22">
        <v>2130.3494537575284</v>
      </c>
      <c r="U15" s="22">
        <f t="shared" si="2"/>
        <v>2130.3494537575284</v>
      </c>
      <c r="V15">
        <f t="shared" si="3"/>
        <v>46.21900000000001</v>
      </c>
      <c r="X15" s="26">
        <v>443.85</v>
      </c>
      <c r="Y15" s="26">
        <v>37.931000000000004</v>
      </c>
    </row>
    <row r="16" spans="24:25" ht="12.75">
      <c r="X16" s="26">
        <v>478.55</v>
      </c>
      <c r="Y16" s="26">
        <v>38.431000000000004</v>
      </c>
    </row>
    <row r="17" spans="24:25" ht="12.75">
      <c r="X17" s="26">
        <v>523.85</v>
      </c>
      <c r="Y17" s="26">
        <v>37.931000000000004</v>
      </c>
    </row>
    <row r="18" spans="19:25" ht="12.75">
      <c r="S18" t="s">
        <v>118</v>
      </c>
      <c r="T18">
        <f>AVERAGE(V4,V5)</f>
        <v>42.531000000000006</v>
      </c>
      <c r="X18" s="26">
        <v>602.75</v>
      </c>
      <c r="Y18" s="26">
        <v>38.23100000000001</v>
      </c>
    </row>
    <row r="19" spans="24:25" ht="12.75">
      <c r="X19" s="26">
        <v>700.95</v>
      </c>
      <c r="Y19" s="26">
        <v>37.831</v>
      </c>
    </row>
    <row r="20" spans="1:25" s="14" customFormat="1" ht="20.25" customHeight="1">
      <c r="A20" s="14" t="s">
        <v>69</v>
      </c>
      <c r="S20" s="36" t="s">
        <v>122</v>
      </c>
      <c r="T20" s="35"/>
      <c r="X20" s="30">
        <v>772.95</v>
      </c>
      <c r="Y20" s="30">
        <v>38.831</v>
      </c>
    </row>
    <row r="21" spans="1:25" ht="12.75">
      <c r="A21" t="s">
        <v>71</v>
      </c>
      <c r="E21" t="s">
        <v>72</v>
      </c>
      <c r="P21" t="s">
        <v>65</v>
      </c>
      <c r="Q21" t="s">
        <v>70</v>
      </c>
      <c r="S21" t="s">
        <v>65</v>
      </c>
      <c r="T21" t="s">
        <v>121</v>
      </c>
      <c r="X21" s="26">
        <v>867.55</v>
      </c>
      <c r="Y21" s="26">
        <v>38.031000000000006</v>
      </c>
    </row>
    <row r="22" spans="1:25" ht="12.75">
      <c r="A22" t="s">
        <v>70</v>
      </c>
      <c r="B22" t="s">
        <v>65</v>
      </c>
      <c r="C22" t="s">
        <v>73</v>
      </c>
      <c r="E22" t="s">
        <v>70</v>
      </c>
      <c r="F22" t="s">
        <v>65</v>
      </c>
      <c r="P22">
        <v>0</v>
      </c>
      <c r="Q22">
        <v>0</v>
      </c>
      <c r="S22">
        <f>29.25+P22</f>
        <v>29.25</v>
      </c>
      <c r="T22">
        <f aca="true" t="shared" si="4" ref="T22:T49">T$18-Q22</f>
        <v>42.531000000000006</v>
      </c>
      <c r="X22" s="26">
        <v>939.85</v>
      </c>
      <c r="Y22" s="26">
        <v>36.331</v>
      </c>
    </row>
    <row r="23" spans="1:25" ht="12.75">
      <c r="A23">
        <v>0</v>
      </c>
      <c r="B23">
        <v>1325.8</v>
      </c>
      <c r="C23" t="s">
        <v>75</v>
      </c>
      <c r="E23">
        <v>0</v>
      </c>
      <c r="F23">
        <f>1325.8-B23</f>
        <v>0</v>
      </c>
      <c r="P23">
        <v>26</v>
      </c>
      <c r="Q23">
        <v>8.5</v>
      </c>
      <c r="S23">
        <f aca="true" t="shared" si="5" ref="S23:S49">29.25+P23</f>
        <v>55.25</v>
      </c>
      <c r="T23">
        <f t="shared" si="4"/>
        <v>34.031000000000006</v>
      </c>
      <c r="X23" s="26">
        <v>1016.95</v>
      </c>
      <c r="Y23" s="26">
        <v>35.13100000000001</v>
      </c>
    </row>
    <row r="24" spans="1:25" ht="12.75">
      <c r="A24">
        <v>7.5</v>
      </c>
      <c r="B24">
        <v>1299.8</v>
      </c>
      <c r="C24" t="s">
        <v>75</v>
      </c>
      <c r="E24">
        <f>A24+1</f>
        <v>8.5</v>
      </c>
      <c r="F24">
        <f aca="true" t="shared" si="6" ref="F24:F49">1325.8-B24</f>
        <v>26</v>
      </c>
      <c r="P24">
        <v>44.7</v>
      </c>
      <c r="Q24">
        <v>9.4</v>
      </c>
      <c r="S24">
        <f t="shared" si="5"/>
        <v>73.95</v>
      </c>
      <c r="T24">
        <f t="shared" si="4"/>
        <v>33.13100000000001</v>
      </c>
      <c r="X24" s="26">
        <v>1067.65</v>
      </c>
      <c r="Y24" s="26">
        <v>36.331</v>
      </c>
    </row>
    <row r="25" spans="1:25" ht="12.75">
      <c r="A25">
        <v>8.4</v>
      </c>
      <c r="B25">
        <v>1281.1</v>
      </c>
      <c r="C25" t="s">
        <v>75</v>
      </c>
      <c r="E25">
        <f aca="true" t="shared" si="7" ref="E25:E49">A25+1</f>
        <v>9.4</v>
      </c>
      <c r="F25">
        <f t="shared" si="6"/>
        <v>44.700000000000045</v>
      </c>
      <c r="P25">
        <v>67.3</v>
      </c>
      <c r="Q25">
        <v>8.9</v>
      </c>
      <c r="S25">
        <f t="shared" si="5"/>
        <v>96.55</v>
      </c>
      <c r="T25">
        <f t="shared" si="4"/>
        <v>33.63100000000001</v>
      </c>
      <c r="X25" s="26">
        <v>1131.35</v>
      </c>
      <c r="Y25" s="26">
        <v>38.13100000000001</v>
      </c>
    </row>
    <row r="26" spans="1:25" ht="12.75">
      <c r="A26">
        <v>7.9</v>
      </c>
      <c r="B26">
        <v>1258.5</v>
      </c>
      <c r="C26" t="s">
        <v>75</v>
      </c>
      <c r="E26">
        <f t="shared" si="7"/>
        <v>8.9</v>
      </c>
      <c r="F26">
        <f t="shared" si="6"/>
        <v>67.29999999999995</v>
      </c>
      <c r="P26">
        <v>93.09999999999991</v>
      </c>
      <c r="Q26">
        <v>8</v>
      </c>
      <c r="S26">
        <f t="shared" si="5"/>
        <v>122.34999999999991</v>
      </c>
      <c r="T26">
        <f t="shared" si="4"/>
        <v>34.531000000000006</v>
      </c>
      <c r="X26" s="26">
        <v>1198.15</v>
      </c>
      <c r="Y26" s="26">
        <v>37.531000000000006</v>
      </c>
    </row>
    <row r="27" spans="1:25" ht="12.75">
      <c r="A27">
        <v>7</v>
      </c>
      <c r="B27">
        <v>1232.7</v>
      </c>
      <c r="C27" t="s">
        <v>75</v>
      </c>
      <c r="E27">
        <f t="shared" si="7"/>
        <v>8</v>
      </c>
      <c r="F27">
        <f t="shared" si="6"/>
        <v>93.09999999999991</v>
      </c>
      <c r="P27">
        <v>130</v>
      </c>
      <c r="Q27">
        <v>7.4</v>
      </c>
      <c r="S27">
        <f t="shared" si="5"/>
        <v>159.25</v>
      </c>
      <c r="T27">
        <f t="shared" si="4"/>
        <v>35.13100000000001</v>
      </c>
      <c r="X27" s="26">
        <v>1236.65</v>
      </c>
      <c r="Y27" s="26">
        <v>37.431000000000004</v>
      </c>
    </row>
    <row r="28" spans="1:25" ht="12.75">
      <c r="A28">
        <v>6.4</v>
      </c>
      <c r="B28">
        <v>1195.8</v>
      </c>
      <c r="C28" t="s">
        <v>75</v>
      </c>
      <c r="E28">
        <f t="shared" si="7"/>
        <v>7.4</v>
      </c>
      <c r="F28">
        <f t="shared" si="6"/>
        <v>130</v>
      </c>
      <c r="P28">
        <v>192.1</v>
      </c>
      <c r="Q28">
        <v>6.5</v>
      </c>
      <c r="S28">
        <f t="shared" si="5"/>
        <v>221.35</v>
      </c>
      <c r="T28">
        <f t="shared" si="4"/>
        <v>36.031000000000006</v>
      </c>
      <c r="X28" s="26">
        <v>1269.15</v>
      </c>
      <c r="Y28" s="26">
        <v>38.531000000000006</v>
      </c>
    </row>
    <row r="29" spans="1:25" ht="12.75">
      <c r="A29">
        <v>5.5</v>
      </c>
      <c r="B29">
        <v>1133.7</v>
      </c>
      <c r="C29" t="s">
        <v>75</v>
      </c>
      <c r="E29">
        <f t="shared" si="7"/>
        <v>6.5</v>
      </c>
      <c r="F29">
        <f t="shared" si="6"/>
        <v>192.0999999999999</v>
      </c>
      <c r="P29">
        <v>224.8</v>
      </c>
      <c r="Q29">
        <v>5.9</v>
      </c>
      <c r="S29">
        <f t="shared" si="5"/>
        <v>254.05</v>
      </c>
      <c r="T29">
        <f t="shared" si="4"/>
        <v>36.63100000000001</v>
      </c>
      <c r="X29" s="26">
        <v>1291.65</v>
      </c>
      <c r="Y29" s="26">
        <v>39.13100000000001</v>
      </c>
    </row>
    <row r="30" spans="1:25" ht="12.75">
      <c r="A30">
        <v>4.9</v>
      </c>
      <c r="B30">
        <v>1101</v>
      </c>
      <c r="C30" t="s">
        <v>75</v>
      </c>
      <c r="E30">
        <f t="shared" si="7"/>
        <v>5.9</v>
      </c>
      <c r="F30">
        <f t="shared" si="6"/>
        <v>224.79999999999995</v>
      </c>
      <c r="P30">
        <v>262.4</v>
      </c>
      <c r="Q30">
        <v>4</v>
      </c>
      <c r="S30">
        <f t="shared" si="5"/>
        <v>291.65</v>
      </c>
      <c r="T30">
        <f t="shared" si="4"/>
        <v>38.531000000000006</v>
      </c>
      <c r="X30" s="26">
        <v>1314.55</v>
      </c>
      <c r="Y30" s="26">
        <v>39.531000000000006</v>
      </c>
    </row>
    <row r="31" spans="1:26" ht="12.75">
      <c r="A31">
        <v>3</v>
      </c>
      <c r="B31">
        <v>1063.4</v>
      </c>
      <c r="C31" t="s">
        <v>75</v>
      </c>
      <c r="E31">
        <f t="shared" si="7"/>
        <v>4</v>
      </c>
      <c r="F31">
        <f t="shared" si="6"/>
        <v>262.39999999999986</v>
      </c>
      <c r="P31">
        <v>318.2</v>
      </c>
      <c r="Q31">
        <v>5.2</v>
      </c>
      <c r="S31">
        <f t="shared" si="5"/>
        <v>347.45</v>
      </c>
      <c r="T31">
        <f t="shared" si="4"/>
        <v>37.331</v>
      </c>
      <c r="X31" s="28">
        <v>1343.73</v>
      </c>
      <c r="Y31" s="28">
        <v>42.531000000000006</v>
      </c>
      <c r="Z31" t="s">
        <v>59</v>
      </c>
    </row>
    <row r="32" spans="1:25" ht="12.75">
      <c r="A32">
        <v>4.2</v>
      </c>
      <c r="B32">
        <v>1007.6</v>
      </c>
      <c r="C32" t="s">
        <v>75</v>
      </c>
      <c r="E32">
        <f t="shared" si="7"/>
        <v>5.2</v>
      </c>
      <c r="F32">
        <f t="shared" si="6"/>
        <v>318.19999999999993</v>
      </c>
      <c r="P32">
        <v>360.3</v>
      </c>
      <c r="Q32">
        <v>5</v>
      </c>
      <c r="S32">
        <f t="shared" si="5"/>
        <v>389.55</v>
      </c>
      <c r="T32">
        <f t="shared" si="4"/>
        <v>37.531000000000006</v>
      </c>
      <c r="X32" s="26">
        <v>1458.6766353116625</v>
      </c>
      <c r="Y32" s="26">
        <v>46.641000000000005</v>
      </c>
    </row>
    <row r="33" spans="1:25" ht="12.75">
      <c r="A33">
        <v>4</v>
      </c>
      <c r="B33">
        <v>965.5</v>
      </c>
      <c r="C33" t="s">
        <v>75</v>
      </c>
      <c r="E33">
        <f t="shared" si="7"/>
        <v>5</v>
      </c>
      <c r="F33">
        <f t="shared" si="6"/>
        <v>360.29999999999995</v>
      </c>
      <c r="P33">
        <v>414.6</v>
      </c>
      <c r="Q33">
        <v>4.6</v>
      </c>
      <c r="S33">
        <f t="shared" si="5"/>
        <v>443.85</v>
      </c>
      <c r="T33">
        <f t="shared" si="4"/>
        <v>37.931000000000004</v>
      </c>
      <c r="X33" s="26">
        <v>1571.0145068694922</v>
      </c>
      <c r="Y33" s="26">
        <v>48.256</v>
      </c>
    </row>
    <row r="34" spans="1:25" ht="12.75">
      <c r="A34">
        <v>3.6</v>
      </c>
      <c r="B34">
        <v>911.2</v>
      </c>
      <c r="C34" t="s">
        <v>75</v>
      </c>
      <c r="E34">
        <f t="shared" si="7"/>
        <v>4.6</v>
      </c>
      <c r="F34">
        <f t="shared" si="6"/>
        <v>414.5999999999999</v>
      </c>
      <c r="P34">
        <v>449.3</v>
      </c>
      <c r="Q34">
        <v>4.1</v>
      </c>
      <c r="S34">
        <f t="shared" si="5"/>
        <v>478.55</v>
      </c>
      <c r="T34">
        <f t="shared" si="4"/>
        <v>38.431000000000004</v>
      </c>
      <c r="X34" s="26">
        <v>1654.986299112751</v>
      </c>
      <c r="Y34" s="26">
        <v>50.84100000000001</v>
      </c>
    </row>
    <row r="35" spans="1:25" ht="12.75">
      <c r="A35">
        <v>3.1</v>
      </c>
      <c r="B35">
        <v>876.5</v>
      </c>
      <c r="C35" t="s">
        <v>75</v>
      </c>
      <c r="E35">
        <f t="shared" si="7"/>
        <v>4.1</v>
      </c>
      <c r="F35">
        <f t="shared" si="6"/>
        <v>449.29999999999995</v>
      </c>
      <c r="P35">
        <v>494.6</v>
      </c>
      <c r="Q35">
        <v>4.6</v>
      </c>
      <c r="S35">
        <f t="shared" si="5"/>
        <v>523.85</v>
      </c>
      <c r="T35">
        <f t="shared" si="4"/>
        <v>37.931000000000004</v>
      </c>
      <c r="X35" s="26">
        <v>1717.489463968476</v>
      </c>
      <c r="Y35" s="26">
        <v>52.438</v>
      </c>
    </row>
    <row r="36" spans="1:25" ht="12.75">
      <c r="A36">
        <v>3.6</v>
      </c>
      <c r="B36">
        <v>831.2</v>
      </c>
      <c r="C36" t="s">
        <v>75</v>
      </c>
      <c r="E36">
        <f t="shared" si="7"/>
        <v>4.6</v>
      </c>
      <c r="F36">
        <f t="shared" si="6"/>
        <v>494.5999999999999</v>
      </c>
      <c r="P36">
        <v>573.5</v>
      </c>
      <c r="Q36">
        <v>4.3</v>
      </c>
      <c r="S36">
        <f t="shared" si="5"/>
        <v>602.75</v>
      </c>
      <c r="T36">
        <f t="shared" si="4"/>
        <v>38.23100000000001</v>
      </c>
      <c r="X36" s="26">
        <v>1736.1285439858302</v>
      </c>
      <c r="Y36" s="26">
        <v>48.616</v>
      </c>
    </row>
    <row r="37" spans="1:25" ht="12.75">
      <c r="A37">
        <v>3.3</v>
      </c>
      <c r="B37">
        <v>752.3</v>
      </c>
      <c r="C37" t="s">
        <v>75</v>
      </c>
      <c r="E37">
        <f t="shared" si="7"/>
        <v>4.3</v>
      </c>
      <c r="F37">
        <f t="shared" si="6"/>
        <v>573.5</v>
      </c>
      <c r="P37">
        <v>671.7</v>
      </c>
      <c r="Q37">
        <v>4.7</v>
      </c>
      <c r="S37">
        <f t="shared" si="5"/>
        <v>700.95</v>
      </c>
      <c r="T37">
        <f t="shared" si="4"/>
        <v>37.831</v>
      </c>
      <c r="X37" s="26">
        <v>1811.8476128004804</v>
      </c>
      <c r="Y37" s="26">
        <v>48.736000000000004</v>
      </c>
    </row>
    <row r="38" spans="1:25" ht="12.75">
      <c r="A38">
        <v>3.7</v>
      </c>
      <c r="B38">
        <v>654.1</v>
      </c>
      <c r="C38" t="s">
        <v>75</v>
      </c>
      <c r="E38">
        <f t="shared" si="7"/>
        <v>4.7</v>
      </c>
      <c r="F38">
        <f t="shared" si="6"/>
        <v>671.6999999999999</v>
      </c>
      <c r="P38">
        <v>743.7</v>
      </c>
      <c r="Q38">
        <v>3.7</v>
      </c>
      <c r="S38">
        <f t="shared" si="5"/>
        <v>772.95</v>
      </c>
      <c r="T38">
        <f t="shared" si="4"/>
        <v>38.831</v>
      </c>
      <c r="X38" s="26">
        <v>1920.5063325398178</v>
      </c>
      <c r="Y38" s="26">
        <v>49.52</v>
      </c>
    </row>
    <row r="39" spans="1:25" ht="12.75">
      <c r="A39">
        <v>2.7</v>
      </c>
      <c r="B39">
        <v>582.1</v>
      </c>
      <c r="C39" t="s">
        <v>75</v>
      </c>
      <c r="E39">
        <f t="shared" si="7"/>
        <v>3.7</v>
      </c>
      <c r="F39">
        <f t="shared" si="6"/>
        <v>743.6999999999999</v>
      </c>
      <c r="P39">
        <v>838.3</v>
      </c>
      <c r="Q39">
        <v>4.5</v>
      </c>
      <c r="S39">
        <f t="shared" si="5"/>
        <v>867.55</v>
      </c>
      <c r="T39">
        <f t="shared" si="4"/>
        <v>38.031000000000006</v>
      </c>
      <c r="X39" s="26">
        <v>2008.553351921823</v>
      </c>
      <c r="Y39" s="26">
        <v>48.5</v>
      </c>
    </row>
    <row r="40" spans="1:25" ht="12.75">
      <c r="A40">
        <v>3.5</v>
      </c>
      <c r="B40">
        <v>487.5</v>
      </c>
      <c r="C40" t="s">
        <v>75</v>
      </c>
      <c r="E40">
        <f t="shared" si="7"/>
        <v>4.5</v>
      </c>
      <c r="F40">
        <f t="shared" si="6"/>
        <v>838.3</v>
      </c>
      <c r="P40">
        <v>910.6</v>
      </c>
      <c r="Q40">
        <v>6.2</v>
      </c>
      <c r="S40">
        <f t="shared" si="5"/>
        <v>939.85</v>
      </c>
      <c r="T40">
        <f t="shared" si="4"/>
        <v>36.331</v>
      </c>
      <c r="X40" s="26">
        <v>2056.362634367663</v>
      </c>
      <c r="Y40" s="26">
        <v>44.34400000000001</v>
      </c>
    </row>
    <row r="41" spans="1:25" ht="12.75">
      <c r="A41">
        <v>5.2</v>
      </c>
      <c r="B41">
        <v>415.2</v>
      </c>
      <c r="C41" t="s">
        <v>75</v>
      </c>
      <c r="E41">
        <f t="shared" si="7"/>
        <v>6.2</v>
      </c>
      <c r="F41">
        <f t="shared" si="6"/>
        <v>910.5999999999999</v>
      </c>
      <c r="P41">
        <v>987.7</v>
      </c>
      <c r="Q41">
        <v>7.4</v>
      </c>
      <c r="S41">
        <f t="shared" si="5"/>
        <v>1016.95</v>
      </c>
      <c r="T41">
        <f t="shared" si="4"/>
        <v>35.13100000000001</v>
      </c>
      <c r="X41" s="26">
        <v>2130.3494537575284</v>
      </c>
      <c r="Y41" s="26">
        <v>46.21900000000001</v>
      </c>
    </row>
    <row r="42" spans="1:20" ht="12.75">
      <c r="A42">
        <v>6.4</v>
      </c>
      <c r="B42">
        <v>338.1</v>
      </c>
      <c r="C42" t="s">
        <v>75</v>
      </c>
      <c r="E42">
        <f t="shared" si="7"/>
        <v>7.4</v>
      </c>
      <c r="F42">
        <f t="shared" si="6"/>
        <v>987.6999999999999</v>
      </c>
      <c r="P42">
        <v>1038.4</v>
      </c>
      <c r="Q42">
        <v>6.2</v>
      </c>
      <c r="S42">
        <f t="shared" si="5"/>
        <v>1067.65</v>
      </c>
      <c r="T42">
        <f t="shared" si="4"/>
        <v>36.331</v>
      </c>
    </row>
    <row r="43" spans="1:20" ht="12.75">
      <c r="A43">
        <v>5.2</v>
      </c>
      <c r="B43">
        <v>287.4</v>
      </c>
      <c r="C43" t="s">
        <v>75</v>
      </c>
      <c r="E43">
        <f t="shared" si="7"/>
        <v>6.2</v>
      </c>
      <c r="F43">
        <f t="shared" si="6"/>
        <v>1038.4</v>
      </c>
      <c r="P43">
        <v>1102.1</v>
      </c>
      <c r="Q43">
        <v>4.4</v>
      </c>
      <c r="S43">
        <f t="shared" si="5"/>
        <v>1131.35</v>
      </c>
      <c r="T43">
        <f t="shared" si="4"/>
        <v>38.13100000000001</v>
      </c>
    </row>
    <row r="44" spans="1:20" ht="12.75">
      <c r="A44">
        <v>3.4</v>
      </c>
      <c r="B44">
        <v>223.7</v>
      </c>
      <c r="C44" t="s">
        <v>75</v>
      </c>
      <c r="E44">
        <f t="shared" si="7"/>
        <v>4.4</v>
      </c>
      <c r="F44">
        <f t="shared" si="6"/>
        <v>1102.1</v>
      </c>
      <c r="P44">
        <v>1168.9</v>
      </c>
      <c r="Q44">
        <v>5</v>
      </c>
      <c r="S44">
        <f t="shared" si="5"/>
        <v>1198.15</v>
      </c>
      <c r="T44">
        <f t="shared" si="4"/>
        <v>37.531000000000006</v>
      </c>
    </row>
    <row r="45" spans="1:20" ht="12.75">
      <c r="A45">
        <v>4</v>
      </c>
      <c r="B45">
        <v>156.9</v>
      </c>
      <c r="C45" t="s">
        <v>75</v>
      </c>
      <c r="E45">
        <f t="shared" si="7"/>
        <v>5</v>
      </c>
      <c r="F45">
        <f t="shared" si="6"/>
        <v>1168.8999999999999</v>
      </c>
      <c r="P45">
        <v>1207.4</v>
      </c>
      <c r="Q45">
        <v>5.1</v>
      </c>
      <c r="S45">
        <f t="shared" si="5"/>
        <v>1236.65</v>
      </c>
      <c r="T45">
        <f t="shared" si="4"/>
        <v>37.431000000000004</v>
      </c>
    </row>
    <row r="46" spans="1:20" ht="12.75">
      <c r="A46">
        <v>4.1</v>
      </c>
      <c r="B46">
        <v>118.4</v>
      </c>
      <c r="C46" t="s">
        <v>75</v>
      </c>
      <c r="E46">
        <f t="shared" si="7"/>
        <v>5.1</v>
      </c>
      <c r="F46">
        <f t="shared" si="6"/>
        <v>1207.3999999999999</v>
      </c>
      <c r="P46">
        <v>1239.9</v>
      </c>
      <c r="Q46">
        <v>4</v>
      </c>
      <c r="S46">
        <f t="shared" si="5"/>
        <v>1269.15</v>
      </c>
      <c r="T46">
        <f t="shared" si="4"/>
        <v>38.531000000000006</v>
      </c>
    </row>
    <row r="47" spans="1:20" ht="12.75">
      <c r="A47">
        <v>3</v>
      </c>
      <c r="B47">
        <v>85.9</v>
      </c>
      <c r="C47" t="s">
        <v>75</v>
      </c>
      <c r="E47">
        <f t="shared" si="7"/>
        <v>4</v>
      </c>
      <c r="F47">
        <f t="shared" si="6"/>
        <v>1239.8999999999999</v>
      </c>
      <c r="P47">
        <v>1262.4</v>
      </c>
      <c r="Q47">
        <v>3.4</v>
      </c>
      <c r="S47">
        <f t="shared" si="5"/>
        <v>1291.65</v>
      </c>
      <c r="T47">
        <f t="shared" si="4"/>
        <v>39.13100000000001</v>
      </c>
    </row>
    <row r="48" spans="1:20" ht="12.75">
      <c r="A48">
        <v>2.4</v>
      </c>
      <c r="B48">
        <v>63.4</v>
      </c>
      <c r="C48" t="s">
        <v>75</v>
      </c>
      <c r="E48">
        <f t="shared" si="7"/>
        <v>3.4</v>
      </c>
      <c r="F48">
        <f t="shared" si="6"/>
        <v>1262.3999999999999</v>
      </c>
      <c r="P48">
        <v>1285.3</v>
      </c>
      <c r="Q48">
        <v>3</v>
      </c>
      <c r="S48">
        <f t="shared" si="5"/>
        <v>1314.55</v>
      </c>
      <c r="T48">
        <f t="shared" si="4"/>
        <v>39.531000000000006</v>
      </c>
    </row>
    <row r="49" spans="1:20" ht="12.75">
      <c r="A49">
        <v>2</v>
      </c>
      <c r="B49">
        <v>40.5</v>
      </c>
      <c r="C49" t="s">
        <v>75</v>
      </c>
      <c r="E49">
        <f t="shared" si="7"/>
        <v>3</v>
      </c>
      <c r="F49">
        <f t="shared" si="6"/>
        <v>1285.3</v>
      </c>
      <c r="P49">
        <v>1314.48</v>
      </c>
      <c r="Q49">
        <v>0</v>
      </c>
      <c r="S49">
        <f t="shared" si="5"/>
        <v>1343.73</v>
      </c>
      <c r="T49">
        <f t="shared" si="4"/>
        <v>42.531000000000006</v>
      </c>
    </row>
    <row r="50" spans="1:6" ht="12.75">
      <c r="A50">
        <v>0</v>
      </c>
      <c r="B50">
        <v>11.32</v>
      </c>
      <c r="C50" t="s">
        <v>75</v>
      </c>
      <c r="E50">
        <v>0</v>
      </c>
      <c r="F50">
        <f>1325.8-B50</f>
        <v>1314.48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2:Q58"/>
  <sheetViews>
    <sheetView tabSelected="1" workbookViewId="0" topLeftCell="A1">
      <selection activeCell="Q12" sqref="Q12"/>
    </sheetView>
  </sheetViews>
  <sheetFormatPr defaultColWidth="9.140625" defaultRowHeight="12.75"/>
  <cols>
    <col min="10" max="10" width="12.57421875" style="0" bestFit="1" customWidth="1"/>
    <col min="11" max="11" width="10.57421875" style="0" bestFit="1" customWidth="1"/>
    <col min="14" max="14" width="9.00390625" style="0" customWidth="1"/>
    <col min="15" max="15" width="6.57421875" style="0" customWidth="1"/>
  </cols>
  <sheetData>
    <row r="2" spans="1:14" s="15" customFormat="1" ht="26.25" customHeight="1">
      <c r="A2" s="15" t="s">
        <v>80</v>
      </c>
      <c r="D2" s="15" t="s">
        <v>127</v>
      </c>
      <c r="J2" s="15" t="s">
        <v>126</v>
      </c>
      <c r="N2" s="15" t="s">
        <v>119</v>
      </c>
    </row>
    <row r="3" spans="5:15" ht="12.75">
      <c r="E3" t="s">
        <v>65</v>
      </c>
      <c r="F3" t="s">
        <v>70</v>
      </c>
      <c r="G3" t="s">
        <v>29</v>
      </c>
      <c r="J3" t="s">
        <v>65</v>
      </c>
      <c r="K3" t="s">
        <v>70</v>
      </c>
      <c r="N3" t="s">
        <v>65</v>
      </c>
      <c r="O3" t="s">
        <v>70</v>
      </c>
    </row>
    <row r="4" spans="5:16" ht="12.75">
      <c r="E4">
        <v>0</v>
      </c>
      <c r="F4">
        <v>62.215</v>
      </c>
      <c r="J4" s="22">
        <f>E4</f>
        <v>0</v>
      </c>
      <c r="K4" s="22">
        <f>F4+(145*slope)</f>
        <v>62.3212825608416</v>
      </c>
      <c r="N4" s="26">
        <v>0</v>
      </c>
      <c r="O4" s="26">
        <v>62.3212825608416</v>
      </c>
      <c r="P4" t="s">
        <v>128</v>
      </c>
    </row>
    <row r="5" spans="5:16" ht="12.75">
      <c r="E5" s="35">
        <v>37.18056913482327</v>
      </c>
      <c r="F5" s="35">
        <v>53.321</v>
      </c>
      <c r="G5" s="35"/>
      <c r="H5" s="35"/>
      <c r="I5" s="35"/>
      <c r="J5" s="22">
        <f aca="true" t="shared" si="0" ref="J5:J13">E5</f>
        <v>37.18056913482327</v>
      </c>
      <c r="K5" s="22">
        <f aca="true" t="shared" si="1" ref="K5:K16">F5+(145*slope)</f>
        <v>53.4272825608416</v>
      </c>
      <c r="N5" s="26">
        <v>37.18056913482327</v>
      </c>
      <c r="O5" s="26">
        <v>53.4272825608416</v>
      </c>
      <c r="P5" t="s">
        <v>128</v>
      </c>
    </row>
    <row r="6" spans="5:16" ht="12.75">
      <c r="E6" s="35">
        <v>61.51693608040692</v>
      </c>
      <c r="F6" s="35">
        <v>43.507000000000005</v>
      </c>
      <c r="G6" s="35"/>
      <c r="H6" s="35"/>
      <c r="I6" s="35"/>
      <c r="J6" s="22">
        <f t="shared" si="0"/>
        <v>61.51693608040692</v>
      </c>
      <c r="K6" s="22">
        <f t="shared" si="1"/>
        <v>43.613282560841604</v>
      </c>
      <c r="N6" s="26">
        <v>61.51693608040692</v>
      </c>
      <c r="O6" s="26">
        <v>43.613282560841604</v>
      </c>
      <c r="P6" t="s">
        <v>128</v>
      </c>
    </row>
    <row r="7" spans="5:16" ht="12.75">
      <c r="E7">
        <v>142.82421210562902</v>
      </c>
      <c r="F7">
        <v>42.07</v>
      </c>
      <c r="J7" s="22">
        <f t="shared" si="0"/>
        <v>142.82421210562902</v>
      </c>
      <c r="K7" s="22">
        <f t="shared" si="1"/>
        <v>42.1762825608416</v>
      </c>
      <c r="N7" s="26">
        <v>142.82421210562902</v>
      </c>
      <c r="O7" s="26">
        <v>42.1762825608416</v>
      </c>
      <c r="P7" t="s">
        <v>128</v>
      </c>
    </row>
    <row r="8" spans="5:16" ht="12.75">
      <c r="E8">
        <v>429.2562538508099</v>
      </c>
      <c r="F8">
        <v>43.461</v>
      </c>
      <c r="J8" s="22">
        <f t="shared" si="0"/>
        <v>429.2562538508099</v>
      </c>
      <c r="K8" s="22">
        <f t="shared" si="1"/>
        <v>43.5672825608416</v>
      </c>
      <c r="N8" s="26">
        <v>429.2562538508099</v>
      </c>
      <c r="O8" s="26">
        <v>43.5672825608416</v>
      </c>
      <c r="P8" t="s">
        <v>128</v>
      </c>
    </row>
    <row r="9" spans="5:16" ht="12.75">
      <c r="E9">
        <v>468.96090605455083</v>
      </c>
      <c r="F9">
        <v>50.63</v>
      </c>
      <c r="J9" s="22">
        <f t="shared" si="0"/>
        <v>468.96090605455083</v>
      </c>
      <c r="K9" s="22">
        <f t="shared" si="1"/>
        <v>50.7362825608416</v>
      </c>
      <c r="N9" s="26">
        <v>468.96090605455083</v>
      </c>
      <c r="O9" s="26">
        <v>50.7362825608416</v>
      </c>
      <c r="P9" t="s">
        <v>128</v>
      </c>
    </row>
    <row r="10" spans="5:16" ht="12.75">
      <c r="E10">
        <v>509.35589748917107</v>
      </c>
      <c r="F10">
        <v>50.409000000000006</v>
      </c>
      <c r="J10" s="22">
        <f t="shared" si="0"/>
        <v>509.35589748917107</v>
      </c>
      <c r="K10" s="22">
        <f t="shared" si="1"/>
        <v>50.515282560841605</v>
      </c>
      <c r="N10" s="26">
        <v>509.35589748917107</v>
      </c>
      <c r="O10" s="26">
        <v>50.515282560841605</v>
      </c>
      <c r="P10" t="s">
        <v>128</v>
      </c>
    </row>
    <row r="11" spans="1:16" s="14" customFormat="1" ht="11.25" customHeight="1">
      <c r="A11"/>
      <c r="B11"/>
      <c r="C11"/>
      <c r="E11" s="35">
        <v>509.6354388201754</v>
      </c>
      <c r="F11" s="35">
        <v>50.745</v>
      </c>
      <c r="G11" s="35"/>
      <c r="H11" s="35"/>
      <c r="I11"/>
      <c r="J11" s="22">
        <f t="shared" si="0"/>
        <v>509.6354388201754</v>
      </c>
      <c r="K11" s="22">
        <f t="shared" si="1"/>
        <v>50.8512825608416</v>
      </c>
      <c r="N11" s="33">
        <v>509.6354388201754</v>
      </c>
      <c r="O11" s="33">
        <v>50.8512825608416</v>
      </c>
      <c r="P11" t="s">
        <v>128</v>
      </c>
    </row>
    <row r="12" spans="5:16" ht="12.75">
      <c r="E12">
        <v>514.7664504709353</v>
      </c>
      <c r="F12">
        <v>49.84</v>
      </c>
      <c r="J12" s="22">
        <f t="shared" si="0"/>
        <v>514.7664504709353</v>
      </c>
      <c r="K12" s="22">
        <f t="shared" si="1"/>
        <v>49.9462825608416</v>
      </c>
      <c r="N12" s="26">
        <v>514.7664504709353</v>
      </c>
      <c r="O12" s="26">
        <v>49.9462825608416</v>
      </c>
      <c r="P12" t="s">
        <v>128</v>
      </c>
    </row>
    <row r="13" spans="5:17" ht="12.75">
      <c r="E13">
        <v>528.3537269675913</v>
      </c>
      <c r="F13">
        <v>41.119</v>
      </c>
      <c r="G13" t="s">
        <v>58</v>
      </c>
      <c r="J13" s="22">
        <f t="shared" si="0"/>
        <v>528.3537269675913</v>
      </c>
      <c r="K13" s="22">
        <f t="shared" si="1"/>
        <v>41.2252825608416</v>
      </c>
      <c r="N13" s="38">
        <v>528.35</v>
      </c>
      <c r="O13" s="38">
        <v>41.571</v>
      </c>
      <c r="P13" t="s">
        <v>81</v>
      </c>
      <c r="Q13" t="s">
        <v>58</v>
      </c>
    </row>
    <row r="14" spans="5:16" ht="12.75">
      <c r="E14">
        <v>931.4507287733176</v>
      </c>
      <c r="F14">
        <v>41.22800000000001</v>
      </c>
      <c r="G14" t="s">
        <v>59</v>
      </c>
      <c r="J14" s="37">
        <f>E14+112.3</f>
        <v>1043.7507287733176</v>
      </c>
      <c r="K14" s="22">
        <f t="shared" si="1"/>
        <v>41.33428256084161</v>
      </c>
      <c r="N14" s="38">
        <v>534.35</v>
      </c>
      <c r="O14" s="38">
        <v>36.571</v>
      </c>
      <c r="P14" t="s">
        <v>81</v>
      </c>
    </row>
    <row r="15" spans="5:16" ht="12.75">
      <c r="E15">
        <v>950.0859113034873</v>
      </c>
      <c r="F15">
        <v>51.622</v>
      </c>
      <c r="J15" s="37">
        <f>E15+112.3</f>
        <v>1062.3859113034873</v>
      </c>
      <c r="K15" s="22">
        <f t="shared" si="1"/>
        <v>51.7282825608416</v>
      </c>
      <c r="N15" s="38">
        <v>547.55</v>
      </c>
      <c r="O15" s="38">
        <v>32.071</v>
      </c>
      <c r="P15" t="s">
        <v>81</v>
      </c>
    </row>
    <row r="16" spans="5:16" ht="12.75">
      <c r="E16">
        <v>976.3329893023164</v>
      </c>
      <c r="F16">
        <v>52.385</v>
      </c>
      <c r="J16" s="37">
        <f>E16+112.3</f>
        <v>1088.6329893023164</v>
      </c>
      <c r="K16" s="22">
        <f t="shared" si="1"/>
        <v>52.4912825608416</v>
      </c>
      <c r="N16" s="38">
        <v>575.85</v>
      </c>
      <c r="O16" s="38">
        <v>30.371</v>
      </c>
      <c r="P16" t="s">
        <v>81</v>
      </c>
    </row>
    <row r="17" spans="14:16" ht="12.75">
      <c r="N17" s="38">
        <v>617.05</v>
      </c>
      <c r="O17" s="38">
        <v>30.171</v>
      </c>
      <c r="P17" t="s">
        <v>81</v>
      </c>
    </row>
    <row r="18" spans="14:16" ht="12.75">
      <c r="N18" s="38">
        <v>638.05</v>
      </c>
      <c r="O18" s="38">
        <v>29.371</v>
      </c>
      <c r="P18" t="s">
        <v>81</v>
      </c>
    </row>
    <row r="19" spans="14:16" ht="12.75">
      <c r="N19" s="38">
        <v>660.15</v>
      </c>
      <c r="O19" s="38">
        <v>30.270999999999997</v>
      </c>
      <c r="P19" t="s">
        <v>81</v>
      </c>
    </row>
    <row r="20" spans="14:16" ht="12.75">
      <c r="N20" s="38">
        <v>681.45</v>
      </c>
      <c r="O20" s="38">
        <v>31.570999999999998</v>
      </c>
      <c r="P20" t="s">
        <v>81</v>
      </c>
    </row>
    <row r="21" spans="1:16" ht="18">
      <c r="A21" s="14" t="s">
        <v>69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N21" s="38">
        <v>707.55</v>
      </c>
      <c r="O21" s="38">
        <v>31.671</v>
      </c>
      <c r="P21" t="s">
        <v>81</v>
      </c>
    </row>
    <row r="22" spans="1:16" ht="12.75">
      <c r="A22" t="s">
        <v>71</v>
      </c>
      <c r="E22" t="s">
        <v>72</v>
      </c>
      <c r="K22" t="s">
        <v>125</v>
      </c>
      <c r="N22" s="38">
        <v>728.25</v>
      </c>
      <c r="O22" s="38">
        <v>31.270999999999997</v>
      </c>
      <c r="P22" t="s">
        <v>81</v>
      </c>
    </row>
    <row r="23" spans="1:16" ht="12.75">
      <c r="A23" t="s">
        <v>70</v>
      </c>
      <c r="B23" t="s">
        <v>65</v>
      </c>
      <c r="C23" t="s">
        <v>73</v>
      </c>
      <c r="E23" t="s">
        <v>70</v>
      </c>
      <c r="F23" t="s">
        <v>65</v>
      </c>
      <c r="I23" t="s">
        <v>65</v>
      </c>
      <c r="J23" t="s">
        <v>124</v>
      </c>
      <c r="K23" t="s">
        <v>28</v>
      </c>
      <c r="N23" s="38">
        <v>751.05</v>
      </c>
      <c r="O23" s="38">
        <v>32.771</v>
      </c>
      <c r="P23" t="s">
        <v>81</v>
      </c>
    </row>
    <row r="24" spans="1:16" ht="12.75">
      <c r="A24">
        <v>0</v>
      </c>
      <c r="B24">
        <v>21</v>
      </c>
      <c r="C24" t="s">
        <v>81</v>
      </c>
      <c r="E24">
        <v>0</v>
      </c>
      <c r="F24">
        <f>B24-21</f>
        <v>0</v>
      </c>
      <c r="I24">
        <f aca="true" t="shared" si="2" ref="I24:I58">F24</f>
        <v>0</v>
      </c>
      <c r="J24">
        <f>528.35+I24</f>
        <v>528.35</v>
      </c>
      <c r="K24">
        <f>41.571-E24</f>
        <v>41.571</v>
      </c>
      <c r="N24" s="38">
        <v>776.25</v>
      </c>
      <c r="O24" s="38">
        <v>32.370999999999995</v>
      </c>
      <c r="P24" t="s">
        <v>81</v>
      </c>
    </row>
    <row r="25" spans="1:16" ht="12.75">
      <c r="A25">
        <v>4</v>
      </c>
      <c r="B25">
        <v>27</v>
      </c>
      <c r="C25" t="s">
        <v>81</v>
      </c>
      <c r="E25">
        <f>A25+1</f>
        <v>5</v>
      </c>
      <c r="F25">
        <f aca="true" t="shared" si="3" ref="F25:F58">B25-21</f>
        <v>6</v>
      </c>
      <c r="I25">
        <f t="shared" si="2"/>
        <v>6</v>
      </c>
      <c r="J25">
        <f aca="true" t="shared" si="4" ref="J25:J58">528.35+I25</f>
        <v>534.35</v>
      </c>
      <c r="K25">
        <f aca="true" t="shared" si="5" ref="K25:K58">41.571-E25</f>
        <v>36.571</v>
      </c>
      <c r="N25" s="38">
        <v>798.95</v>
      </c>
      <c r="O25" s="38">
        <v>33.071</v>
      </c>
      <c r="P25" t="s">
        <v>81</v>
      </c>
    </row>
    <row r="26" spans="1:16" ht="12.75">
      <c r="A26">
        <v>8.5</v>
      </c>
      <c r="B26">
        <v>40.2</v>
      </c>
      <c r="C26" t="s">
        <v>81</v>
      </c>
      <c r="E26">
        <f aca="true" t="shared" si="6" ref="E26:E57">A26+1</f>
        <v>9.5</v>
      </c>
      <c r="F26">
        <f t="shared" si="3"/>
        <v>19.200000000000003</v>
      </c>
      <c r="I26">
        <f t="shared" si="2"/>
        <v>19.200000000000003</v>
      </c>
      <c r="J26">
        <f t="shared" si="4"/>
        <v>547.5500000000001</v>
      </c>
      <c r="K26">
        <f t="shared" si="5"/>
        <v>32.071</v>
      </c>
      <c r="N26" s="38">
        <v>830.85</v>
      </c>
      <c r="O26" s="38">
        <v>34.370999999999995</v>
      </c>
      <c r="P26" t="s">
        <v>81</v>
      </c>
    </row>
    <row r="27" spans="1:16" ht="12.75">
      <c r="A27">
        <v>10.2</v>
      </c>
      <c r="B27">
        <v>68.5</v>
      </c>
      <c r="C27" t="s">
        <v>81</v>
      </c>
      <c r="E27">
        <f t="shared" si="6"/>
        <v>11.2</v>
      </c>
      <c r="F27">
        <f t="shared" si="3"/>
        <v>47.5</v>
      </c>
      <c r="I27">
        <f t="shared" si="2"/>
        <v>47.5</v>
      </c>
      <c r="J27">
        <f t="shared" si="4"/>
        <v>575.85</v>
      </c>
      <c r="K27">
        <f t="shared" si="5"/>
        <v>30.371</v>
      </c>
      <c r="N27" s="38">
        <v>845.95</v>
      </c>
      <c r="O27" s="38">
        <v>34.971</v>
      </c>
      <c r="P27" t="s">
        <v>81</v>
      </c>
    </row>
    <row r="28" spans="1:16" ht="12.75">
      <c r="A28">
        <v>10.4</v>
      </c>
      <c r="B28">
        <v>109.7</v>
      </c>
      <c r="C28" t="s">
        <v>81</v>
      </c>
      <c r="E28">
        <f t="shared" si="6"/>
        <v>11.4</v>
      </c>
      <c r="F28">
        <f t="shared" si="3"/>
        <v>88.7</v>
      </c>
      <c r="I28">
        <f t="shared" si="2"/>
        <v>88.7</v>
      </c>
      <c r="J28">
        <f t="shared" si="4"/>
        <v>617.0500000000001</v>
      </c>
      <c r="K28">
        <f t="shared" si="5"/>
        <v>30.171</v>
      </c>
      <c r="N28" s="38">
        <v>855.65</v>
      </c>
      <c r="O28" s="38">
        <v>35.971</v>
      </c>
      <c r="P28" t="s">
        <v>81</v>
      </c>
    </row>
    <row r="29" spans="1:16" ht="12.75">
      <c r="A29">
        <v>11.2</v>
      </c>
      <c r="B29">
        <v>130.7</v>
      </c>
      <c r="C29" t="s">
        <v>81</v>
      </c>
      <c r="E29">
        <f t="shared" si="6"/>
        <v>12.2</v>
      </c>
      <c r="F29">
        <f t="shared" si="3"/>
        <v>109.69999999999999</v>
      </c>
      <c r="I29">
        <f t="shared" si="2"/>
        <v>109.69999999999999</v>
      </c>
      <c r="J29">
        <f t="shared" si="4"/>
        <v>638.05</v>
      </c>
      <c r="K29">
        <f t="shared" si="5"/>
        <v>29.371</v>
      </c>
      <c r="N29" s="38">
        <v>858.85</v>
      </c>
      <c r="O29" s="38">
        <v>35.071</v>
      </c>
      <c r="P29" t="s">
        <v>81</v>
      </c>
    </row>
    <row r="30" spans="1:16" ht="12.75">
      <c r="A30">
        <v>10.3</v>
      </c>
      <c r="B30">
        <v>152.8</v>
      </c>
      <c r="C30" t="s">
        <v>81</v>
      </c>
      <c r="E30">
        <f t="shared" si="6"/>
        <v>11.3</v>
      </c>
      <c r="F30">
        <f t="shared" si="3"/>
        <v>131.8</v>
      </c>
      <c r="I30">
        <f t="shared" si="2"/>
        <v>131.8</v>
      </c>
      <c r="J30">
        <f t="shared" si="4"/>
        <v>660.1500000000001</v>
      </c>
      <c r="K30">
        <f t="shared" si="5"/>
        <v>30.270999999999997</v>
      </c>
      <c r="N30" s="38">
        <v>869.55</v>
      </c>
      <c r="O30" s="38">
        <v>35.171</v>
      </c>
      <c r="P30" t="s">
        <v>81</v>
      </c>
    </row>
    <row r="31" spans="1:16" ht="12.75">
      <c r="A31">
        <v>9</v>
      </c>
      <c r="B31">
        <v>174.1</v>
      </c>
      <c r="C31" t="s">
        <v>81</v>
      </c>
      <c r="E31">
        <f t="shared" si="6"/>
        <v>10</v>
      </c>
      <c r="F31">
        <f t="shared" si="3"/>
        <v>153.1</v>
      </c>
      <c r="I31">
        <f t="shared" si="2"/>
        <v>153.1</v>
      </c>
      <c r="J31">
        <f t="shared" si="4"/>
        <v>681.45</v>
      </c>
      <c r="K31">
        <f t="shared" si="5"/>
        <v>31.570999999999998</v>
      </c>
      <c r="N31" s="38">
        <v>883.75</v>
      </c>
      <c r="O31" s="38">
        <v>35.971</v>
      </c>
      <c r="P31" t="s">
        <v>81</v>
      </c>
    </row>
    <row r="32" spans="1:16" ht="12.75">
      <c r="A32">
        <v>8.9</v>
      </c>
      <c r="B32">
        <v>200.2</v>
      </c>
      <c r="C32" t="s">
        <v>81</v>
      </c>
      <c r="E32">
        <f t="shared" si="6"/>
        <v>9.9</v>
      </c>
      <c r="F32">
        <f t="shared" si="3"/>
        <v>179.2</v>
      </c>
      <c r="I32">
        <f t="shared" si="2"/>
        <v>179.2</v>
      </c>
      <c r="J32">
        <f t="shared" si="4"/>
        <v>707.55</v>
      </c>
      <c r="K32">
        <f t="shared" si="5"/>
        <v>31.671</v>
      </c>
      <c r="N32" s="38">
        <v>897.15</v>
      </c>
      <c r="O32" s="38">
        <v>34.071</v>
      </c>
      <c r="P32" t="s">
        <v>81</v>
      </c>
    </row>
    <row r="33" spans="1:16" ht="12.75">
      <c r="A33">
        <v>9.3</v>
      </c>
      <c r="B33">
        <v>220.9</v>
      </c>
      <c r="C33" t="s">
        <v>81</v>
      </c>
      <c r="E33">
        <f t="shared" si="6"/>
        <v>10.3</v>
      </c>
      <c r="F33">
        <f t="shared" si="3"/>
        <v>199.9</v>
      </c>
      <c r="I33">
        <f t="shared" si="2"/>
        <v>199.9</v>
      </c>
      <c r="J33">
        <f t="shared" si="4"/>
        <v>728.25</v>
      </c>
      <c r="K33">
        <f t="shared" si="5"/>
        <v>31.270999999999997</v>
      </c>
      <c r="N33" s="38">
        <v>901.55</v>
      </c>
      <c r="O33" s="38">
        <v>30.770999999999997</v>
      </c>
      <c r="P33" t="s">
        <v>81</v>
      </c>
    </row>
    <row r="34" spans="1:16" ht="12.75">
      <c r="A34">
        <v>7.8</v>
      </c>
      <c r="B34">
        <v>243.7</v>
      </c>
      <c r="C34" t="s">
        <v>81</v>
      </c>
      <c r="E34">
        <f t="shared" si="6"/>
        <v>8.8</v>
      </c>
      <c r="F34">
        <f t="shared" si="3"/>
        <v>222.7</v>
      </c>
      <c r="I34">
        <f t="shared" si="2"/>
        <v>222.7</v>
      </c>
      <c r="J34">
        <f t="shared" si="4"/>
        <v>751.05</v>
      </c>
      <c r="K34">
        <f t="shared" si="5"/>
        <v>32.771</v>
      </c>
      <c r="N34" s="38">
        <v>906.95</v>
      </c>
      <c r="O34" s="38">
        <v>29.470999999999997</v>
      </c>
      <c r="P34" t="s">
        <v>81</v>
      </c>
    </row>
    <row r="35" spans="1:16" ht="12.75">
      <c r="A35">
        <v>8.2</v>
      </c>
      <c r="B35">
        <v>268.9</v>
      </c>
      <c r="C35" t="s">
        <v>81</v>
      </c>
      <c r="E35">
        <f t="shared" si="6"/>
        <v>9.2</v>
      </c>
      <c r="F35">
        <f t="shared" si="3"/>
        <v>247.89999999999998</v>
      </c>
      <c r="I35">
        <f t="shared" si="2"/>
        <v>247.89999999999998</v>
      </c>
      <c r="J35">
        <f t="shared" si="4"/>
        <v>776.25</v>
      </c>
      <c r="K35">
        <f t="shared" si="5"/>
        <v>32.370999999999995</v>
      </c>
      <c r="N35" s="38">
        <v>909.05</v>
      </c>
      <c r="O35" s="38">
        <v>27.171</v>
      </c>
      <c r="P35" t="s">
        <v>81</v>
      </c>
    </row>
    <row r="36" spans="1:16" ht="12.75">
      <c r="A36">
        <v>7.5</v>
      </c>
      <c r="B36">
        <v>291.6</v>
      </c>
      <c r="C36" t="s">
        <v>81</v>
      </c>
      <c r="E36">
        <f t="shared" si="6"/>
        <v>8.5</v>
      </c>
      <c r="F36">
        <f t="shared" si="3"/>
        <v>270.6</v>
      </c>
      <c r="I36">
        <f t="shared" si="2"/>
        <v>270.6</v>
      </c>
      <c r="J36">
        <f t="shared" si="4"/>
        <v>798.95</v>
      </c>
      <c r="K36">
        <f t="shared" si="5"/>
        <v>33.071</v>
      </c>
      <c r="N36" s="38">
        <v>918.05</v>
      </c>
      <c r="O36" s="38">
        <v>25.070999999999998</v>
      </c>
      <c r="P36" t="s">
        <v>81</v>
      </c>
    </row>
    <row r="37" spans="1:16" ht="12.75">
      <c r="A37">
        <v>6.2</v>
      </c>
      <c r="B37">
        <v>323.5</v>
      </c>
      <c r="C37" t="s">
        <v>81</v>
      </c>
      <c r="E37">
        <f t="shared" si="6"/>
        <v>7.2</v>
      </c>
      <c r="F37">
        <f t="shared" si="3"/>
        <v>302.5</v>
      </c>
      <c r="I37">
        <f t="shared" si="2"/>
        <v>302.5</v>
      </c>
      <c r="J37">
        <f t="shared" si="4"/>
        <v>830.85</v>
      </c>
      <c r="K37">
        <f t="shared" si="5"/>
        <v>34.370999999999995</v>
      </c>
      <c r="N37" s="38">
        <v>926.85</v>
      </c>
      <c r="O37" s="38">
        <v>23.770999999999997</v>
      </c>
      <c r="P37" t="s">
        <v>81</v>
      </c>
    </row>
    <row r="38" spans="1:16" ht="12.75">
      <c r="A38">
        <v>5.6</v>
      </c>
      <c r="B38">
        <v>338.6</v>
      </c>
      <c r="C38" t="s">
        <v>81</v>
      </c>
      <c r="E38">
        <f t="shared" si="6"/>
        <v>6.6</v>
      </c>
      <c r="F38">
        <f t="shared" si="3"/>
        <v>317.6</v>
      </c>
      <c r="I38">
        <f t="shared" si="2"/>
        <v>317.6</v>
      </c>
      <c r="J38">
        <f t="shared" si="4"/>
        <v>845.95</v>
      </c>
      <c r="K38">
        <f t="shared" si="5"/>
        <v>34.971</v>
      </c>
      <c r="N38" s="38">
        <v>930.05</v>
      </c>
      <c r="O38" s="38">
        <v>22.970999999999997</v>
      </c>
      <c r="P38" t="s">
        <v>81</v>
      </c>
    </row>
    <row r="39" spans="1:16" ht="12.75">
      <c r="A39">
        <v>4.6</v>
      </c>
      <c r="B39">
        <v>348.3</v>
      </c>
      <c r="C39" t="s">
        <v>81</v>
      </c>
      <c r="E39">
        <f t="shared" si="6"/>
        <v>5.6</v>
      </c>
      <c r="F39">
        <f t="shared" si="3"/>
        <v>327.3</v>
      </c>
      <c r="I39">
        <f t="shared" si="2"/>
        <v>327.3</v>
      </c>
      <c r="J39">
        <f t="shared" si="4"/>
        <v>855.6500000000001</v>
      </c>
      <c r="K39">
        <f t="shared" si="5"/>
        <v>35.971</v>
      </c>
      <c r="N39" s="38">
        <v>940.65</v>
      </c>
      <c r="O39" s="38">
        <v>23.270999999999997</v>
      </c>
      <c r="P39" t="s">
        <v>81</v>
      </c>
    </row>
    <row r="40" spans="1:16" ht="12.75">
      <c r="A40">
        <v>5.5</v>
      </c>
      <c r="B40">
        <v>351.5</v>
      </c>
      <c r="C40" t="s">
        <v>81</v>
      </c>
      <c r="E40">
        <f t="shared" si="6"/>
        <v>6.5</v>
      </c>
      <c r="F40">
        <f t="shared" si="3"/>
        <v>330.5</v>
      </c>
      <c r="I40">
        <f t="shared" si="2"/>
        <v>330.5</v>
      </c>
      <c r="J40">
        <f t="shared" si="4"/>
        <v>858.85</v>
      </c>
      <c r="K40">
        <f t="shared" si="5"/>
        <v>35.071</v>
      </c>
      <c r="N40" s="38">
        <v>950.15</v>
      </c>
      <c r="O40" s="38">
        <v>21.270999999999997</v>
      </c>
      <c r="P40" t="s">
        <v>81</v>
      </c>
    </row>
    <row r="41" spans="1:16" ht="12.75">
      <c r="A41">
        <v>5.4</v>
      </c>
      <c r="B41">
        <v>362.2</v>
      </c>
      <c r="C41" t="s">
        <v>81</v>
      </c>
      <c r="E41">
        <f t="shared" si="6"/>
        <v>6.4</v>
      </c>
      <c r="F41">
        <f t="shared" si="3"/>
        <v>341.2</v>
      </c>
      <c r="I41">
        <f t="shared" si="2"/>
        <v>341.2</v>
      </c>
      <c r="J41">
        <f t="shared" si="4"/>
        <v>869.55</v>
      </c>
      <c r="K41">
        <f t="shared" si="5"/>
        <v>35.171</v>
      </c>
      <c r="N41" s="38">
        <v>956.85</v>
      </c>
      <c r="O41" s="38">
        <v>21.570999999999998</v>
      </c>
      <c r="P41" t="s">
        <v>81</v>
      </c>
    </row>
    <row r="42" spans="1:16" ht="12.75">
      <c r="A42">
        <v>4.6</v>
      </c>
      <c r="B42">
        <v>376.4</v>
      </c>
      <c r="C42" t="s">
        <v>81</v>
      </c>
      <c r="E42">
        <f t="shared" si="6"/>
        <v>5.6</v>
      </c>
      <c r="F42">
        <f t="shared" si="3"/>
        <v>355.4</v>
      </c>
      <c r="I42">
        <f t="shared" si="2"/>
        <v>355.4</v>
      </c>
      <c r="J42">
        <f t="shared" si="4"/>
        <v>883.75</v>
      </c>
      <c r="K42">
        <f t="shared" si="5"/>
        <v>35.971</v>
      </c>
      <c r="N42" s="38">
        <v>972.65</v>
      </c>
      <c r="O42" s="38">
        <v>24.470999999999997</v>
      </c>
      <c r="P42" t="s">
        <v>81</v>
      </c>
    </row>
    <row r="43" spans="1:16" ht="12.75">
      <c r="A43">
        <v>6.5</v>
      </c>
      <c r="B43">
        <v>389.8</v>
      </c>
      <c r="C43" t="s">
        <v>81</v>
      </c>
      <c r="E43">
        <f t="shared" si="6"/>
        <v>7.5</v>
      </c>
      <c r="F43">
        <f t="shared" si="3"/>
        <v>368.8</v>
      </c>
      <c r="I43">
        <f t="shared" si="2"/>
        <v>368.8</v>
      </c>
      <c r="J43">
        <f t="shared" si="4"/>
        <v>897.1500000000001</v>
      </c>
      <c r="K43">
        <f t="shared" si="5"/>
        <v>34.071</v>
      </c>
      <c r="N43" s="38">
        <v>987.45</v>
      </c>
      <c r="O43" s="38">
        <v>23.470999999999997</v>
      </c>
      <c r="P43" t="s">
        <v>81</v>
      </c>
    </row>
    <row r="44" spans="1:16" ht="12.75">
      <c r="A44">
        <v>9.8</v>
      </c>
      <c r="B44">
        <v>394.2</v>
      </c>
      <c r="C44" t="s">
        <v>81</v>
      </c>
      <c r="E44">
        <f t="shared" si="6"/>
        <v>10.8</v>
      </c>
      <c r="F44">
        <f t="shared" si="3"/>
        <v>373.2</v>
      </c>
      <c r="I44">
        <f t="shared" si="2"/>
        <v>373.2</v>
      </c>
      <c r="J44">
        <f t="shared" si="4"/>
        <v>901.55</v>
      </c>
      <c r="K44">
        <f t="shared" si="5"/>
        <v>30.770999999999997</v>
      </c>
      <c r="N44" s="38">
        <v>1008.15</v>
      </c>
      <c r="O44" s="38">
        <v>27.570999999999998</v>
      </c>
      <c r="P44" t="s">
        <v>81</v>
      </c>
    </row>
    <row r="45" spans="1:16" ht="12.75">
      <c r="A45">
        <v>11.1</v>
      </c>
      <c r="B45">
        <v>399.6</v>
      </c>
      <c r="C45" t="s">
        <v>81</v>
      </c>
      <c r="E45">
        <f t="shared" si="6"/>
        <v>12.1</v>
      </c>
      <c r="F45">
        <f t="shared" si="3"/>
        <v>378.6</v>
      </c>
      <c r="I45">
        <f t="shared" si="2"/>
        <v>378.6</v>
      </c>
      <c r="J45">
        <f t="shared" si="4"/>
        <v>906.95</v>
      </c>
      <c r="K45">
        <f t="shared" si="5"/>
        <v>29.470999999999997</v>
      </c>
      <c r="N45" s="38">
        <v>1024.55</v>
      </c>
      <c r="O45" s="38">
        <v>31.770999999999997</v>
      </c>
      <c r="P45" t="s">
        <v>81</v>
      </c>
    </row>
    <row r="46" spans="1:16" ht="12.75">
      <c r="A46">
        <v>13.4</v>
      </c>
      <c r="B46">
        <v>401.7</v>
      </c>
      <c r="C46" t="s">
        <v>81</v>
      </c>
      <c r="E46">
        <f t="shared" si="6"/>
        <v>14.4</v>
      </c>
      <c r="F46">
        <f t="shared" si="3"/>
        <v>380.7</v>
      </c>
      <c r="I46">
        <f t="shared" si="2"/>
        <v>380.7</v>
      </c>
      <c r="J46">
        <f t="shared" si="4"/>
        <v>909.05</v>
      </c>
      <c r="K46">
        <f t="shared" si="5"/>
        <v>27.171</v>
      </c>
      <c r="N46" s="38">
        <v>1035.15</v>
      </c>
      <c r="O46" s="38">
        <v>35.870999999999995</v>
      </c>
      <c r="P46" t="s">
        <v>81</v>
      </c>
    </row>
    <row r="47" spans="1:17" ht="12.75">
      <c r="A47">
        <v>15.5</v>
      </c>
      <c r="B47">
        <v>410.7</v>
      </c>
      <c r="C47" t="s">
        <v>81</v>
      </c>
      <c r="E47">
        <f t="shared" si="6"/>
        <v>16.5</v>
      </c>
      <c r="F47">
        <f t="shared" si="3"/>
        <v>389.7</v>
      </c>
      <c r="I47">
        <f t="shared" si="2"/>
        <v>389.7</v>
      </c>
      <c r="J47">
        <f t="shared" si="4"/>
        <v>918.05</v>
      </c>
      <c r="K47">
        <f t="shared" si="5"/>
        <v>25.070999999999998</v>
      </c>
      <c r="N47" s="38">
        <v>1043.75</v>
      </c>
      <c r="O47" s="38">
        <v>41.571</v>
      </c>
      <c r="P47" t="s">
        <v>81</v>
      </c>
      <c r="Q47" t="s">
        <v>59</v>
      </c>
    </row>
    <row r="48" spans="1:16" ht="12.75">
      <c r="A48">
        <v>16.8</v>
      </c>
      <c r="B48">
        <v>419.5</v>
      </c>
      <c r="C48" t="s">
        <v>81</v>
      </c>
      <c r="E48">
        <f t="shared" si="6"/>
        <v>17.8</v>
      </c>
      <c r="F48">
        <f t="shared" si="3"/>
        <v>398.5</v>
      </c>
      <c r="I48">
        <f t="shared" si="2"/>
        <v>398.5</v>
      </c>
      <c r="J48">
        <f t="shared" si="4"/>
        <v>926.85</v>
      </c>
      <c r="K48">
        <f t="shared" si="5"/>
        <v>23.770999999999997</v>
      </c>
      <c r="N48" s="26">
        <v>1062.3859113034873</v>
      </c>
      <c r="O48" s="26">
        <v>51.7282825608416</v>
      </c>
      <c r="P48" t="s">
        <v>128</v>
      </c>
    </row>
    <row r="49" spans="1:16" ht="12.75">
      <c r="A49">
        <v>17.6</v>
      </c>
      <c r="B49">
        <v>422.7</v>
      </c>
      <c r="C49" t="s">
        <v>81</v>
      </c>
      <c r="E49">
        <f t="shared" si="6"/>
        <v>18.6</v>
      </c>
      <c r="F49">
        <f t="shared" si="3"/>
        <v>401.7</v>
      </c>
      <c r="I49">
        <f t="shared" si="2"/>
        <v>401.7</v>
      </c>
      <c r="J49">
        <f t="shared" si="4"/>
        <v>930.05</v>
      </c>
      <c r="K49">
        <f t="shared" si="5"/>
        <v>22.970999999999997</v>
      </c>
      <c r="N49" s="26">
        <v>1088.6329893023164</v>
      </c>
      <c r="O49" s="26">
        <v>52.4912825608416</v>
      </c>
      <c r="P49" t="s">
        <v>128</v>
      </c>
    </row>
    <row r="50" spans="1:11" ht="12.75">
      <c r="A50">
        <v>17.3</v>
      </c>
      <c r="B50">
        <v>433.3</v>
      </c>
      <c r="C50" t="s">
        <v>81</v>
      </c>
      <c r="E50">
        <f t="shared" si="6"/>
        <v>18.3</v>
      </c>
      <c r="F50">
        <f t="shared" si="3"/>
        <v>412.3</v>
      </c>
      <c r="I50">
        <f t="shared" si="2"/>
        <v>412.3</v>
      </c>
      <c r="J50">
        <f t="shared" si="4"/>
        <v>940.6500000000001</v>
      </c>
      <c r="K50">
        <f t="shared" si="5"/>
        <v>23.270999999999997</v>
      </c>
    </row>
    <row r="51" spans="1:11" ht="12.75">
      <c r="A51">
        <v>19.3</v>
      </c>
      <c r="B51">
        <v>442.8</v>
      </c>
      <c r="C51" t="s">
        <v>81</v>
      </c>
      <c r="E51">
        <f t="shared" si="6"/>
        <v>20.3</v>
      </c>
      <c r="F51">
        <f t="shared" si="3"/>
        <v>421.8</v>
      </c>
      <c r="I51">
        <f t="shared" si="2"/>
        <v>421.8</v>
      </c>
      <c r="J51">
        <f t="shared" si="4"/>
        <v>950.1500000000001</v>
      </c>
      <c r="K51">
        <f t="shared" si="5"/>
        <v>21.270999999999997</v>
      </c>
    </row>
    <row r="52" spans="1:11" ht="12.75">
      <c r="A52">
        <v>19</v>
      </c>
      <c r="B52">
        <v>449.5</v>
      </c>
      <c r="C52" t="s">
        <v>81</v>
      </c>
      <c r="E52">
        <f t="shared" si="6"/>
        <v>20</v>
      </c>
      <c r="F52">
        <f t="shared" si="3"/>
        <v>428.5</v>
      </c>
      <c r="I52">
        <f t="shared" si="2"/>
        <v>428.5</v>
      </c>
      <c r="J52">
        <f t="shared" si="4"/>
        <v>956.85</v>
      </c>
      <c r="K52">
        <f t="shared" si="5"/>
        <v>21.570999999999998</v>
      </c>
    </row>
    <row r="53" spans="1:11" ht="12.75">
      <c r="A53">
        <v>16.1</v>
      </c>
      <c r="B53">
        <v>465.3</v>
      </c>
      <c r="C53" t="s">
        <v>81</v>
      </c>
      <c r="E53">
        <f t="shared" si="6"/>
        <v>17.1</v>
      </c>
      <c r="F53">
        <f t="shared" si="3"/>
        <v>444.3</v>
      </c>
      <c r="I53">
        <f t="shared" si="2"/>
        <v>444.3</v>
      </c>
      <c r="J53">
        <f t="shared" si="4"/>
        <v>972.6500000000001</v>
      </c>
      <c r="K53">
        <f t="shared" si="5"/>
        <v>24.470999999999997</v>
      </c>
    </row>
    <row r="54" spans="1:11" ht="12.75">
      <c r="A54">
        <v>17.1</v>
      </c>
      <c r="B54">
        <v>480.1</v>
      </c>
      <c r="C54" t="s">
        <v>81</v>
      </c>
      <c r="E54">
        <f t="shared" si="6"/>
        <v>18.1</v>
      </c>
      <c r="F54">
        <f t="shared" si="3"/>
        <v>459.1</v>
      </c>
      <c r="I54">
        <f t="shared" si="2"/>
        <v>459.1</v>
      </c>
      <c r="J54">
        <f t="shared" si="4"/>
        <v>987.45</v>
      </c>
      <c r="K54">
        <f t="shared" si="5"/>
        <v>23.470999999999997</v>
      </c>
    </row>
    <row r="55" spans="1:11" ht="12.75">
      <c r="A55">
        <v>13</v>
      </c>
      <c r="B55">
        <v>500.8</v>
      </c>
      <c r="C55" t="s">
        <v>81</v>
      </c>
      <c r="E55">
        <f t="shared" si="6"/>
        <v>14</v>
      </c>
      <c r="F55">
        <f t="shared" si="3"/>
        <v>479.8</v>
      </c>
      <c r="I55">
        <f t="shared" si="2"/>
        <v>479.8</v>
      </c>
      <c r="J55">
        <f t="shared" si="4"/>
        <v>1008.1500000000001</v>
      </c>
      <c r="K55">
        <f t="shared" si="5"/>
        <v>27.570999999999998</v>
      </c>
    </row>
    <row r="56" spans="1:11" ht="12.75">
      <c r="A56">
        <v>8.8</v>
      </c>
      <c r="B56">
        <v>517.2</v>
      </c>
      <c r="C56" t="s">
        <v>81</v>
      </c>
      <c r="E56">
        <f t="shared" si="6"/>
        <v>9.8</v>
      </c>
      <c r="F56">
        <f t="shared" si="3"/>
        <v>496.20000000000005</v>
      </c>
      <c r="I56">
        <f t="shared" si="2"/>
        <v>496.20000000000005</v>
      </c>
      <c r="J56">
        <f t="shared" si="4"/>
        <v>1024.5500000000002</v>
      </c>
      <c r="K56">
        <f t="shared" si="5"/>
        <v>31.770999999999997</v>
      </c>
    </row>
    <row r="57" spans="1:11" ht="12.75">
      <c r="A57">
        <v>4.7</v>
      </c>
      <c r="B57">
        <v>527.8</v>
      </c>
      <c r="C57" t="s">
        <v>81</v>
      </c>
      <c r="E57">
        <f t="shared" si="6"/>
        <v>5.7</v>
      </c>
      <c r="F57">
        <f t="shared" si="3"/>
        <v>506.79999999999995</v>
      </c>
      <c r="I57">
        <f t="shared" si="2"/>
        <v>506.79999999999995</v>
      </c>
      <c r="J57">
        <f t="shared" si="4"/>
        <v>1035.15</v>
      </c>
      <c r="K57">
        <f t="shared" si="5"/>
        <v>35.870999999999995</v>
      </c>
    </row>
    <row r="58" spans="1:11" ht="12.75">
      <c r="A58">
        <v>0</v>
      </c>
      <c r="B58">
        <v>536.4</v>
      </c>
      <c r="C58" t="s">
        <v>81</v>
      </c>
      <c r="E58">
        <v>0</v>
      </c>
      <c r="F58">
        <f t="shared" si="3"/>
        <v>515.4</v>
      </c>
      <c r="I58">
        <f t="shared" si="2"/>
        <v>515.4</v>
      </c>
      <c r="J58">
        <f t="shared" si="4"/>
        <v>1043.75</v>
      </c>
      <c r="K58">
        <f t="shared" si="5"/>
        <v>41.571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Z47"/>
  <sheetViews>
    <sheetView zoomScale="75" zoomScaleNormal="75" workbookViewId="0" topLeftCell="F1">
      <selection activeCell="I48" sqref="I48"/>
    </sheetView>
  </sheetViews>
  <sheetFormatPr defaultColWidth="9.140625" defaultRowHeight="12.75"/>
  <cols>
    <col min="2" max="2" width="10.28125" style="0" customWidth="1"/>
    <col min="3" max="3" width="11.57421875" style="0" customWidth="1"/>
    <col min="4" max="4" width="11.28125" style="0" customWidth="1"/>
    <col min="25" max="25" width="13.00390625" style="0" bestFit="1" customWidth="1"/>
  </cols>
  <sheetData>
    <row r="1" spans="1:24" s="15" customFormat="1" ht="24.75" customHeight="1">
      <c r="A1" s="15" t="s">
        <v>82</v>
      </c>
      <c r="M1" s="15" t="s">
        <v>83</v>
      </c>
      <c r="Q1" s="15" t="s">
        <v>84</v>
      </c>
      <c r="U1" s="15" t="s">
        <v>116</v>
      </c>
      <c r="X1" s="15" t="s">
        <v>119</v>
      </c>
    </row>
    <row r="2" spans="1:25" ht="15">
      <c r="A2" s="1" t="s">
        <v>27</v>
      </c>
      <c r="B2" s="1" t="s">
        <v>26</v>
      </c>
      <c r="C2" s="1" t="s">
        <v>25</v>
      </c>
      <c r="D2" s="1" t="s">
        <v>28</v>
      </c>
      <c r="E2" s="1" t="s">
        <v>29</v>
      </c>
      <c r="M2" s="1" t="s">
        <v>27</v>
      </c>
      <c r="N2" s="1" t="s">
        <v>26</v>
      </c>
      <c r="O2" s="1" t="s">
        <v>25</v>
      </c>
      <c r="Q2" s="1" t="s">
        <v>27</v>
      </c>
      <c r="R2" s="1" t="s">
        <v>26</v>
      </c>
      <c r="S2" s="1" t="s">
        <v>25</v>
      </c>
      <c r="U2" s="1" t="s">
        <v>65</v>
      </c>
      <c r="V2" s="1" t="s">
        <v>70</v>
      </c>
      <c r="X2" s="1" t="s">
        <v>65</v>
      </c>
      <c r="Y2" s="1" t="s">
        <v>70</v>
      </c>
    </row>
    <row r="3" spans="1:25" ht="12.75">
      <c r="A3">
        <v>1099</v>
      </c>
      <c r="B3">
        <v>10453.736</v>
      </c>
      <c r="C3">
        <v>10113.717</v>
      </c>
      <c r="D3">
        <v>62.215</v>
      </c>
      <c r="E3" t="s">
        <v>20</v>
      </c>
      <c r="M3">
        <v>1099</v>
      </c>
      <c r="N3">
        <f>10453.736-B3</f>
        <v>0</v>
      </c>
      <c r="O3">
        <f>10113.717-C3</f>
        <v>0</v>
      </c>
      <c r="Q3">
        <v>1099</v>
      </c>
      <c r="R3" s="22">
        <v>0</v>
      </c>
      <c r="S3" s="22">
        <v>0</v>
      </c>
      <c r="U3" s="22">
        <f>S3</f>
        <v>0</v>
      </c>
      <c r="V3">
        <f>D3</f>
        <v>62.215</v>
      </c>
      <c r="X3" s="25">
        <v>0</v>
      </c>
      <c r="Y3" s="26">
        <v>62.215</v>
      </c>
    </row>
    <row r="4" spans="1:25" ht="12.75">
      <c r="A4">
        <v>1098</v>
      </c>
      <c r="B4">
        <v>10417.513</v>
      </c>
      <c r="C4">
        <v>10085.516</v>
      </c>
      <c r="D4">
        <v>53.321</v>
      </c>
      <c r="E4" t="s">
        <v>20</v>
      </c>
      <c r="M4">
        <v>1098</v>
      </c>
      <c r="N4">
        <f aca="true" t="shared" si="0" ref="N4:N15">10453.736-B4</f>
        <v>36.222999999999956</v>
      </c>
      <c r="O4">
        <f aca="true" t="shared" si="1" ref="O4:O15">10113.717-C4</f>
        <v>28.20100000000093</v>
      </c>
      <c r="Q4">
        <v>1098</v>
      </c>
      <c r="R4" s="22">
        <v>-26.925961613481448</v>
      </c>
      <c r="S4" s="22">
        <v>37.18056913482327</v>
      </c>
      <c r="U4" s="22">
        <f aca="true" t="shared" si="2" ref="U4:U15">S4</f>
        <v>37.18056913482327</v>
      </c>
      <c r="V4">
        <f aca="true" t="shared" si="3" ref="V4:V15">D4</f>
        <v>53.321</v>
      </c>
      <c r="X4" s="25">
        <v>37.18056913482327</v>
      </c>
      <c r="Y4" s="26">
        <v>53.321</v>
      </c>
    </row>
    <row r="5" spans="1:25" ht="12.75">
      <c r="A5">
        <v>1097</v>
      </c>
      <c r="B5">
        <v>10393.424</v>
      </c>
      <c r="C5">
        <v>10077.975</v>
      </c>
      <c r="D5">
        <v>43.507000000000005</v>
      </c>
      <c r="E5" t="s">
        <v>20</v>
      </c>
      <c r="M5">
        <v>1097</v>
      </c>
      <c r="N5">
        <f t="shared" si="0"/>
        <v>60.3119999999999</v>
      </c>
      <c r="O5">
        <f t="shared" si="1"/>
        <v>35.74200000000019</v>
      </c>
      <c r="Q5">
        <v>1097</v>
      </c>
      <c r="R5" s="22">
        <v>-33.625800857067034</v>
      </c>
      <c r="S5" s="22">
        <v>61.51693608040692</v>
      </c>
      <c r="U5" s="22">
        <f t="shared" si="2"/>
        <v>61.51693608040692</v>
      </c>
      <c r="V5">
        <f t="shared" si="3"/>
        <v>43.507000000000005</v>
      </c>
      <c r="X5" s="25">
        <v>61.51693608040692</v>
      </c>
      <c r="Y5" s="26">
        <v>43.507000000000005</v>
      </c>
    </row>
    <row r="6" spans="1:25" ht="12.75">
      <c r="A6">
        <v>1096</v>
      </c>
      <c r="B6">
        <v>10312.422</v>
      </c>
      <c r="C6">
        <v>10067.778</v>
      </c>
      <c r="D6">
        <v>42.07</v>
      </c>
      <c r="E6" t="s">
        <v>20</v>
      </c>
      <c r="M6">
        <v>1096</v>
      </c>
      <c r="N6">
        <f t="shared" si="0"/>
        <v>141.3140000000003</v>
      </c>
      <c r="O6">
        <f t="shared" si="1"/>
        <v>45.939000000000306</v>
      </c>
      <c r="Q6">
        <v>1096</v>
      </c>
      <c r="R6" s="22">
        <v>-41.00344806728345</v>
      </c>
      <c r="S6" s="22">
        <v>142.82421210562902</v>
      </c>
      <c r="U6" s="22">
        <f t="shared" si="2"/>
        <v>142.82421210562902</v>
      </c>
      <c r="V6">
        <f t="shared" si="3"/>
        <v>42.07</v>
      </c>
      <c r="X6" s="25">
        <v>142.82421210562902</v>
      </c>
      <c r="Y6" s="26">
        <v>42.07</v>
      </c>
    </row>
    <row r="7" spans="1:25" ht="12.75">
      <c r="A7">
        <v>1095</v>
      </c>
      <c r="B7">
        <v>10024.916</v>
      </c>
      <c r="C7">
        <v>10093.707</v>
      </c>
      <c r="D7">
        <v>43.461</v>
      </c>
      <c r="E7" t="s">
        <v>20</v>
      </c>
      <c r="M7">
        <v>1095</v>
      </c>
      <c r="N7">
        <f t="shared" si="0"/>
        <v>428.8200000000015</v>
      </c>
      <c r="O7">
        <f t="shared" si="1"/>
        <v>20.01000000000022</v>
      </c>
      <c r="Q7">
        <v>1095</v>
      </c>
      <c r="R7" s="22">
        <v>-5.10500048681468</v>
      </c>
      <c r="S7" s="22">
        <v>429.2562538508099</v>
      </c>
      <c r="U7" s="22">
        <f t="shared" si="2"/>
        <v>429.2562538508099</v>
      </c>
      <c r="V7">
        <f t="shared" si="3"/>
        <v>43.461</v>
      </c>
      <c r="X7" s="25">
        <v>429.2562538508099</v>
      </c>
      <c r="Y7" s="26">
        <v>43.461</v>
      </c>
    </row>
    <row r="8" spans="1:25" ht="12.75">
      <c r="A8">
        <v>1094</v>
      </c>
      <c r="B8">
        <v>9985.214</v>
      </c>
      <c r="C8">
        <v>10092.941</v>
      </c>
      <c r="D8">
        <v>50.63</v>
      </c>
      <c r="E8" t="s">
        <v>20</v>
      </c>
      <c r="M8">
        <v>1094</v>
      </c>
      <c r="N8">
        <f t="shared" si="0"/>
        <v>468.52200000000084</v>
      </c>
      <c r="O8">
        <f t="shared" si="1"/>
        <v>20.77599999999984</v>
      </c>
      <c r="Q8">
        <v>1094</v>
      </c>
      <c r="R8" s="22">
        <v>-4.4916870433656975</v>
      </c>
      <c r="S8" s="22">
        <v>468.96090605455083</v>
      </c>
      <c r="U8" s="22">
        <f t="shared" si="2"/>
        <v>468.96090605455083</v>
      </c>
      <c r="V8">
        <f t="shared" si="3"/>
        <v>50.63</v>
      </c>
      <c r="X8" s="25">
        <v>468.96090605455083</v>
      </c>
      <c r="Y8" s="26">
        <v>50.63</v>
      </c>
    </row>
    <row r="9" spans="1:25" ht="12.75">
      <c r="A9">
        <v>1093</v>
      </c>
      <c r="B9">
        <v>9945.013</v>
      </c>
      <c r="C9">
        <v>10086.657</v>
      </c>
      <c r="D9">
        <v>50.409000000000006</v>
      </c>
      <c r="E9" t="s">
        <v>20</v>
      </c>
      <c r="M9">
        <v>1093</v>
      </c>
      <c r="N9">
        <f t="shared" si="0"/>
        <v>508.72299999999996</v>
      </c>
      <c r="O9">
        <f t="shared" si="1"/>
        <v>27.06000000000131</v>
      </c>
      <c r="Q9">
        <v>1093</v>
      </c>
      <c r="R9" s="22">
        <v>-9.37571447949924</v>
      </c>
      <c r="S9" s="22">
        <v>509.35589748917107</v>
      </c>
      <c r="U9" s="22">
        <f t="shared" si="2"/>
        <v>509.35589748917107</v>
      </c>
      <c r="V9">
        <f t="shared" si="3"/>
        <v>50.409000000000006</v>
      </c>
      <c r="X9" s="25">
        <v>509.35589748917107</v>
      </c>
      <c r="Y9" s="26">
        <v>50.409000000000006</v>
      </c>
    </row>
    <row r="10" spans="1:25" ht="12.75">
      <c r="A10">
        <v>1092</v>
      </c>
      <c r="B10">
        <v>9944.727</v>
      </c>
      <c r="C10">
        <v>10086.838</v>
      </c>
      <c r="D10">
        <v>50.745</v>
      </c>
      <c r="E10" t="s">
        <v>20</v>
      </c>
      <c r="M10">
        <v>1092</v>
      </c>
      <c r="N10">
        <f t="shared" si="0"/>
        <v>509.009</v>
      </c>
      <c r="O10">
        <f t="shared" si="1"/>
        <v>26.879000000000815</v>
      </c>
      <c r="Q10">
        <v>1092</v>
      </c>
      <c r="R10" s="22">
        <v>-9.184890884887569</v>
      </c>
      <c r="S10" s="22">
        <v>509.6354388201754</v>
      </c>
      <c r="U10" s="22">
        <f t="shared" si="2"/>
        <v>509.6354388201754</v>
      </c>
      <c r="V10">
        <f t="shared" si="3"/>
        <v>50.745</v>
      </c>
      <c r="X10" s="25">
        <v>509.6354388201754</v>
      </c>
      <c r="Y10" s="26">
        <v>50.745</v>
      </c>
    </row>
    <row r="11" spans="1:25" ht="12.75">
      <c r="A11">
        <v>1091</v>
      </c>
      <c r="B11">
        <v>9939.607</v>
      </c>
      <c r="C11">
        <v>10086.432</v>
      </c>
      <c r="D11">
        <v>49.84</v>
      </c>
      <c r="E11" t="s">
        <v>20</v>
      </c>
      <c r="M11">
        <v>1091</v>
      </c>
      <c r="N11">
        <f t="shared" si="0"/>
        <v>514.1290000000008</v>
      </c>
      <c r="O11">
        <f t="shared" si="1"/>
        <v>27.284999999999854</v>
      </c>
      <c r="Q11">
        <v>1091</v>
      </c>
      <c r="R11" s="22">
        <v>-9.412828244208043</v>
      </c>
      <c r="S11" s="22">
        <v>514.7664504709353</v>
      </c>
      <c r="U11" s="22">
        <f t="shared" si="2"/>
        <v>514.7664504709353</v>
      </c>
      <c r="V11">
        <f t="shared" si="3"/>
        <v>49.84</v>
      </c>
      <c r="X11" s="25">
        <v>514.7664504709353</v>
      </c>
      <c r="Y11" s="26">
        <v>49.84</v>
      </c>
    </row>
    <row r="12" spans="1:26" s="24" customFormat="1" ht="12.75">
      <c r="A12" s="24">
        <v>1090</v>
      </c>
      <c r="B12" s="24">
        <v>9926.002</v>
      </c>
      <c r="C12" s="24">
        <v>10086.706</v>
      </c>
      <c r="D12" s="24">
        <v>41.119</v>
      </c>
      <c r="E12" s="24" t="s">
        <v>58</v>
      </c>
      <c r="M12" s="24">
        <v>1090</v>
      </c>
      <c r="N12" s="24">
        <f t="shared" si="0"/>
        <v>527.7340000000004</v>
      </c>
      <c r="O12" s="24">
        <f t="shared" si="1"/>
        <v>27.011000000000422</v>
      </c>
      <c r="Q12" s="24">
        <v>1090</v>
      </c>
      <c r="R12" s="19">
        <v>-8.66649158866526</v>
      </c>
      <c r="S12" s="19">
        <v>528.3537269675913</v>
      </c>
      <c r="U12" s="19">
        <f t="shared" si="2"/>
        <v>528.3537269675913</v>
      </c>
      <c r="V12" s="24">
        <f t="shared" si="3"/>
        <v>41.119</v>
      </c>
      <c r="W12" s="24" t="s">
        <v>58</v>
      </c>
      <c r="X12" s="27">
        <v>528.3537269675913</v>
      </c>
      <c r="Y12" s="28">
        <v>41.119</v>
      </c>
      <c r="Z12" s="24" t="s">
        <v>58</v>
      </c>
    </row>
    <row r="13" spans="1:25" s="24" customFormat="1" ht="12.75">
      <c r="A13" s="24">
        <v>1100</v>
      </c>
      <c r="B13" s="24">
        <v>9523.079</v>
      </c>
      <c r="C13" s="24">
        <v>10074.697</v>
      </c>
      <c r="D13" s="24">
        <v>41.22800000000001</v>
      </c>
      <c r="E13" s="24" t="s">
        <v>59</v>
      </c>
      <c r="M13" s="24">
        <v>1100</v>
      </c>
      <c r="N13" s="24">
        <f t="shared" si="0"/>
        <v>930.6570000000011</v>
      </c>
      <c r="O13" s="24">
        <f t="shared" si="1"/>
        <v>39.02000000000044</v>
      </c>
      <c r="Q13" s="24">
        <v>1100</v>
      </c>
      <c r="R13" s="19">
        <v>-6.674722215759495</v>
      </c>
      <c r="S13" s="19">
        <v>931.4507287733176</v>
      </c>
      <c r="U13" s="19">
        <f t="shared" si="2"/>
        <v>931.4507287733176</v>
      </c>
      <c r="V13" s="24">
        <f t="shared" si="3"/>
        <v>41.22800000000001</v>
      </c>
      <c r="W13" s="24" t="s">
        <v>59</v>
      </c>
      <c r="X13" s="32">
        <v>528.3537269675913</v>
      </c>
      <c r="Y13" s="33">
        <v>41.173500000000004</v>
      </c>
    </row>
    <row r="14" spans="1:25" ht="12.75">
      <c r="A14">
        <v>1101</v>
      </c>
      <c r="B14">
        <v>9504.207</v>
      </c>
      <c r="C14">
        <v>10081.188</v>
      </c>
      <c r="D14">
        <v>51.622</v>
      </c>
      <c r="E14" t="s">
        <v>20</v>
      </c>
      <c r="M14">
        <v>1101</v>
      </c>
      <c r="N14">
        <f t="shared" si="0"/>
        <v>949.5290000000005</v>
      </c>
      <c r="O14">
        <f t="shared" si="1"/>
        <v>32.52900000000045</v>
      </c>
      <c r="Q14">
        <v>1101</v>
      </c>
      <c r="R14" s="22">
        <v>0.46778694189902126</v>
      </c>
      <c r="S14" s="22">
        <v>950.0859113034873</v>
      </c>
      <c r="U14" s="22">
        <f t="shared" si="2"/>
        <v>950.0859113034873</v>
      </c>
      <c r="V14">
        <f t="shared" si="3"/>
        <v>51.622</v>
      </c>
      <c r="X14" s="25">
        <v>530.3537269675913</v>
      </c>
      <c r="Y14" s="26">
        <v>39.37350000000001</v>
      </c>
    </row>
    <row r="15" spans="1:25" ht="12.75">
      <c r="A15">
        <v>1102</v>
      </c>
      <c r="B15">
        <v>9477.992</v>
      </c>
      <c r="C15">
        <v>10079.809</v>
      </c>
      <c r="D15">
        <v>52.385</v>
      </c>
      <c r="E15" t="s">
        <v>20</v>
      </c>
      <c r="M15">
        <v>1102</v>
      </c>
      <c r="N15">
        <f t="shared" si="0"/>
        <v>975.7440000000006</v>
      </c>
      <c r="O15">
        <f t="shared" si="1"/>
        <v>33.908000000001266</v>
      </c>
      <c r="Q15">
        <v>1102</v>
      </c>
      <c r="R15" s="22">
        <v>6.63806707947856E-05</v>
      </c>
      <c r="S15" s="22">
        <v>976.3329893023164</v>
      </c>
      <c r="U15" s="22">
        <f t="shared" si="2"/>
        <v>976.3329893023164</v>
      </c>
      <c r="V15">
        <f t="shared" si="3"/>
        <v>52.385</v>
      </c>
      <c r="X15" s="25">
        <v>542.5537269675914</v>
      </c>
      <c r="Y15" s="26">
        <v>35.173500000000004</v>
      </c>
    </row>
    <row r="16" spans="24:25" ht="12.75">
      <c r="X16" s="25">
        <v>558.7537269675913</v>
      </c>
      <c r="Y16" s="26">
        <v>33.0735</v>
      </c>
    </row>
    <row r="17" spans="24:25" ht="12.75">
      <c r="X17" s="25">
        <v>570.0537269675914</v>
      </c>
      <c r="Y17" s="26">
        <v>30.973500000000005</v>
      </c>
    </row>
    <row r="18" spans="24:25" ht="12.75">
      <c r="X18" s="25">
        <v>594.9537269675914</v>
      </c>
      <c r="Y18" s="26">
        <v>29.173500000000004</v>
      </c>
    </row>
    <row r="19" spans="21:25" ht="12.75">
      <c r="U19" t="s">
        <v>118</v>
      </c>
      <c r="V19">
        <f>AVERAGE(V12,V13)</f>
        <v>41.173500000000004</v>
      </c>
      <c r="X19" s="25">
        <v>615.2537269675913</v>
      </c>
      <c r="Y19" s="26">
        <v>28.673500000000004</v>
      </c>
    </row>
    <row r="20" spans="1:25" s="14" customFormat="1" ht="20.25" customHeight="1">
      <c r="A20" s="14" t="s">
        <v>69</v>
      </c>
      <c r="X20" s="31">
        <v>634.7537269675913</v>
      </c>
      <c r="Y20" s="30">
        <v>28.173500000000004</v>
      </c>
    </row>
    <row r="21" spans="1:25" ht="12.75">
      <c r="A21" t="s">
        <v>71</v>
      </c>
      <c r="E21" t="s">
        <v>72</v>
      </c>
      <c r="U21" t="s">
        <v>117</v>
      </c>
      <c r="X21" s="25">
        <v>656.6537269675914</v>
      </c>
      <c r="Y21" s="26">
        <v>27.773500000000006</v>
      </c>
    </row>
    <row r="22" spans="1:25" ht="12.75">
      <c r="A22" t="s">
        <v>70</v>
      </c>
      <c r="B22" t="s">
        <v>65</v>
      </c>
      <c r="C22" t="s">
        <v>73</v>
      </c>
      <c r="E22" t="s">
        <v>70</v>
      </c>
      <c r="F22" t="s">
        <v>65</v>
      </c>
      <c r="R22" t="s">
        <v>70</v>
      </c>
      <c r="S22" t="s">
        <v>65</v>
      </c>
      <c r="U22" t="s">
        <v>70</v>
      </c>
      <c r="V22" t="s">
        <v>65</v>
      </c>
      <c r="W22" t="s">
        <v>138</v>
      </c>
      <c r="X22" s="25">
        <v>678.4537269675914</v>
      </c>
      <c r="Y22" s="26">
        <v>27.873500000000003</v>
      </c>
    </row>
    <row r="23" spans="1:25" ht="12.75">
      <c r="A23">
        <v>0</v>
      </c>
      <c r="B23">
        <v>25</v>
      </c>
      <c r="C23" t="s">
        <v>74</v>
      </c>
      <c r="E23">
        <f>A23</f>
        <v>0</v>
      </c>
      <c r="F23">
        <f>B23-25</f>
        <v>0</v>
      </c>
      <c r="R23">
        <v>0</v>
      </c>
      <c r="S23">
        <v>0</v>
      </c>
      <c r="U23">
        <f>$V$19-R23</f>
        <v>41.173500000000004</v>
      </c>
      <c r="V23" s="22">
        <f>$U$12+S23</f>
        <v>528.3537269675913</v>
      </c>
      <c r="X23" s="25">
        <v>704.9537269675914</v>
      </c>
      <c r="Y23" s="26">
        <v>28.073500000000003</v>
      </c>
    </row>
    <row r="24" spans="1:25" ht="12.75">
      <c r="A24">
        <v>1.8</v>
      </c>
      <c r="B24">
        <v>27</v>
      </c>
      <c r="C24" t="s">
        <v>74</v>
      </c>
      <c r="E24">
        <f>A24</f>
        <v>1.8</v>
      </c>
      <c r="F24">
        <f>B24-25</f>
        <v>2</v>
      </c>
      <c r="R24">
        <v>1.8</v>
      </c>
      <c r="S24">
        <v>2</v>
      </c>
      <c r="U24">
        <f aca="true" t="shared" si="4" ref="U24:U47">$V$19-R24</f>
        <v>39.37350000000001</v>
      </c>
      <c r="V24" s="22">
        <f aca="true" t="shared" si="5" ref="V24:V47">$U$12+S24</f>
        <v>530.3537269675913</v>
      </c>
      <c r="X24" s="25">
        <v>725.4537269675914</v>
      </c>
      <c r="Y24" s="26">
        <v>27.973500000000005</v>
      </c>
    </row>
    <row r="25" spans="1:25" ht="12.75">
      <c r="A25">
        <v>5</v>
      </c>
      <c r="B25">
        <v>39.2</v>
      </c>
      <c r="C25" t="s">
        <v>75</v>
      </c>
      <c r="E25">
        <f>A25+1</f>
        <v>6</v>
      </c>
      <c r="F25">
        <f aca="true" t="shared" si="6" ref="F25:F47">B25-25</f>
        <v>14.200000000000003</v>
      </c>
      <c r="R25">
        <v>6</v>
      </c>
      <c r="S25">
        <v>14.2</v>
      </c>
      <c r="U25">
        <f t="shared" si="4"/>
        <v>35.173500000000004</v>
      </c>
      <c r="V25" s="22">
        <f t="shared" si="5"/>
        <v>542.5537269675914</v>
      </c>
      <c r="X25" s="25">
        <v>748.3537269675913</v>
      </c>
      <c r="Y25" s="26">
        <v>25.173500000000004</v>
      </c>
    </row>
    <row r="26" spans="1:25" ht="12.75">
      <c r="A26">
        <v>7.1</v>
      </c>
      <c r="B26">
        <v>55.4</v>
      </c>
      <c r="C26" t="s">
        <v>75</v>
      </c>
      <c r="E26">
        <f aca="true" t="shared" si="7" ref="E26:E46">A26+1</f>
        <v>8.1</v>
      </c>
      <c r="F26">
        <f t="shared" si="6"/>
        <v>30.4</v>
      </c>
      <c r="R26">
        <v>8.1</v>
      </c>
      <c r="S26">
        <v>30.4</v>
      </c>
      <c r="U26">
        <f t="shared" si="4"/>
        <v>33.0735</v>
      </c>
      <c r="V26" s="22">
        <f t="shared" si="5"/>
        <v>558.7537269675913</v>
      </c>
      <c r="X26" s="25">
        <v>766.7537269675913</v>
      </c>
      <c r="Y26" s="26">
        <v>24.673500000000004</v>
      </c>
    </row>
    <row r="27" spans="1:25" ht="12.75">
      <c r="A27">
        <v>9.2</v>
      </c>
      <c r="B27">
        <v>66.7</v>
      </c>
      <c r="C27" t="s">
        <v>75</v>
      </c>
      <c r="E27">
        <f t="shared" si="7"/>
        <v>10.2</v>
      </c>
      <c r="F27">
        <f t="shared" si="6"/>
        <v>41.7</v>
      </c>
      <c r="R27">
        <v>10.2</v>
      </c>
      <c r="S27">
        <v>41.7</v>
      </c>
      <c r="U27">
        <f t="shared" si="4"/>
        <v>30.973500000000005</v>
      </c>
      <c r="V27" s="22">
        <f t="shared" si="5"/>
        <v>570.0537269675914</v>
      </c>
      <c r="X27" s="25">
        <v>788.5537269675913</v>
      </c>
      <c r="Y27" s="26">
        <v>19.973500000000005</v>
      </c>
    </row>
    <row r="28" spans="1:25" ht="12.75">
      <c r="A28">
        <v>11</v>
      </c>
      <c r="B28">
        <v>91.6</v>
      </c>
      <c r="C28" t="s">
        <v>75</v>
      </c>
      <c r="E28">
        <f t="shared" si="7"/>
        <v>12</v>
      </c>
      <c r="F28">
        <f t="shared" si="6"/>
        <v>66.6</v>
      </c>
      <c r="R28">
        <v>12</v>
      </c>
      <c r="S28">
        <v>66.6</v>
      </c>
      <c r="U28">
        <f t="shared" si="4"/>
        <v>29.173500000000004</v>
      </c>
      <c r="V28" s="22">
        <f t="shared" si="5"/>
        <v>594.9537269675914</v>
      </c>
      <c r="X28" s="25">
        <v>802.3537269675913</v>
      </c>
      <c r="Y28" s="26">
        <v>19.673500000000004</v>
      </c>
    </row>
    <row r="29" spans="1:25" ht="12.75">
      <c r="A29">
        <v>11.5</v>
      </c>
      <c r="B29">
        <v>111.9</v>
      </c>
      <c r="C29" t="s">
        <v>75</v>
      </c>
      <c r="E29">
        <f t="shared" si="7"/>
        <v>12.5</v>
      </c>
      <c r="F29">
        <f t="shared" si="6"/>
        <v>86.9</v>
      </c>
      <c r="R29">
        <v>12.5</v>
      </c>
      <c r="S29">
        <v>86.9</v>
      </c>
      <c r="U29">
        <f t="shared" si="4"/>
        <v>28.673500000000004</v>
      </c>
      <c r="V29" s="22">
        <f t="shared" si="5"/>
        <v>615.2537269675913</v>
      </c>
      <c r="X29" s="25">
        <v>812.5537269675913</v>
      </c>
      <c r="Y29" s="26">
        <v>19.573500000000003</v>
      </c>
    </row>
    <row r="30" spans="1:25" ht="12.75">
      <c r="A30">
        <v>12</v>
      </c>
      <c r="B30">
        <v>131.4</v>
      </c>
      <c r="C30" t="s">
        <v>75</v>
      </c>
      <c r="E30">
        <f t="shared" si="7"/>
        <v>13</v>
      </c>
      <c r="F30">
        <f t="shared" si="6"/>
        <v>106.4</v>
      </c>
      <c r="R30">
        <v>13</v>
      </c>
      <c r="S30">
        <v>106.4</v>
      </c>
      <c r="U30">
        <f t="shared" si="4"/>
        <v>28.173500000000004</v>
      </c>
      <c r="V30" s="22">
        <f t="shared" si="5"/>
        <v>634.7537269675913</v>
      </c>
      <c r="X30" s="25">
        <v>827.4137269675914</v>
      </c>
      <c r="Y30" s="26">
        <v>20.573500000000003</v>
      </c>
    </row>
    <row r="31" spans="1:25" ht="12.75">
      <c r="A31">
        <v>12.4</v>
      </c>
      <c r="B31">
        <v>153.3</v>
      </c>
      <c r="C31" t="s">
        <v>75</v>
      </c>
      <c r="E31">
        <f t="shared" si="7"/>
        <v>13.4</v>
      </c>
      <c r="F31">
        <f t="shared" si="6"/>
        <v>128.3</v>
      </c>
      <c r="R31">
        <v>13.4</v>
      </c>
      <c r="S31">
        <v>128.3</v>
      </c>
      <c r="U31">
        <f t="shared" si="4"/>
        <v>27.773500000000006</v>
      </c>
      <c r="V31" s="22">
        <f t="shared" si="5"/>
        <v>656.6537269675914</v>
      </c>
      <c r="X31" s="25">
        <v>841.3537269675913</v>
      </c>
      <c r="Y31" s="26">
        <v>22.173500000000004</v>
      </c>
    </row>
    <row r="32" spans="1:25" ht="12.75">
      <c r="A32">
        <v>12.3</v>
      </c>
      <c r="B32">
        <v>175.1</v>
      </c>
      <c r="C32" t="s">
        <v>75</v>
      </c>
      <c r="E32">
        <f t="shared" si="7"/>
        <v>13.3</v>
      </c>
      <c r="F32">
        <f t="shared" si="6"/>
        <v>150.1</v>
      </c>
      <c r="R32">
        <v>13.3</v>
      </c>
      <c r="S32">
        <v>150.1</v>
      </c>
      <c r="U32">
        <f t="shared" si="4"/>
        <v>27.873500000000003</v>
      </c>
      <c r="V32" s="22">
        <f t="shared" si="5"/>
        <v>678.4537269675914</v>
      </c>
      <c r="X32" s="25">
        <v>853.1537269675914</v>
      </c>
      <c r="Y32" s="26">
        <v>24.873500000000003</v>
      </c>
    </row>
    <row r="33" spans="1:25" ht="12.75">
      <c r="A33">
        <v>12.1</v>
      </c>
      <c r="B33">
        <v>201.6</v>
      </c>
      <c r="C33" t="s">
        <v>75</v>
      </c>
      <c r="E33">
        <f t="shared" si="7"/>
        <v>13.1</v>
      </c>
      <c r="F33">
        <f t="shared" si="6"/>
        <v>176.6</v>
      </c>
      <c r="R33">
        <v>13.1</v>
      </c>
      <c r="S33">
        <v>176.6</v>
      </c>
      <c r="U33">
        <f t="shared" si="4"/>
        <v>28.073500000000003</v>
      </c>
      <c r="V33" s="22">
        <f t="shared" si="5"/>
        <v>704.9537269675914</v>
      </c>
      <c r="X33" s="25">
        <v>871.8537269675913</v>
      </c>
      <c r="Y33" s="26">
        <v>27.073500000000003</v>
      </c>
    </row>
    <row r="34" spans="1:25" ht="12.75">
      <c r="A34">
        <v>12.2</v>
      </c>
      <c r="B34">
        <v>222.1</v>
      </c>
      <c r="C34" t="s">
        <v>75</v>
      </c>
      <c r="E34">
        <f t="shared" si="7"/>
        <v>13.2</v>
      </c>
      <c r="F34">
        <f t="shared" si="6"/>
        <v>197.1</v>
      </c>
      <c r="R34">
        <v>13.2</v>
      </c>
      <c r="S34">
        <v>197.1</v>
      </c>
      <c r="U34">
        <f t="shared" si="4"/>
        <v>27.973500000000005</v>
      </c>
      <c r="V34" s="22">
        <f t="shared" si="5"/>
        <v>725.4537269675914</v>
      </c>
      <c r="X34" s="25">
        <v>891.6537269675914</v>
      </c>
      <c r="Y34" s="26">
        <v>30.073500000000003</v>
      </c>
    </row>
    <row r="35" spans="1:25" ht="12.75">
      <c r="A35">
        <v>15</v>
      </c>
      <c r="B35">
        <v>245</v>
      </c>
      <c r="C35" t="s">
        <v>75</v>
      </c>
      <c r="E35">
        <f t="shared" si="7"/>
        <v>16</v>
      </c>
      <c r="F35">
        <f t="shared" si="6"/>
        <v>220</v>
      </c>
      <c r="R35">
        <v>16</v>
      </c>
      <c r="S35">
        <v>220</v>
      </c>
      <c r="U35">
        <f t="shared" si="4"/>
        <v>25.173500000000004</v>
      </c>
      <c r="V35" s="22">
        <f t="shared" si="5"/>
        <v>748.3537269675913</v>
      </c>
      <c r="X35" s="25">
        <v>912.7537269675913</v>
      </c>
      <c r="Y35" s="26">
        <v>29.773500000000006</v>
      </c>
    </row>
    <row r="36" spans="1:25" ht="12.75">
      <c r="A36">
        <v>15.5</v>
      </c>
      <c r="B36">
        <v>263.4</v>
      </c>
      <c r="C36" t="s">
        <v>75</v>
      </c>
      <c r="E36">
        <f t="shared" si="7"/>
        <v>16.5</v>
      </c>
      <c r="F36">
        <f t="shared" si="6"/>
        <v>238.39999999999998</v>
      </c>
      <c r="R36">
        <v>16.5</v>
      </c>
      <c r="S36">
        <v>238.4</v>
      </c>
      <c r="U36">
        <f t="shared" si="4"/>
        <v>24.673500000000004</v>
      </c>
      <c r="V36" s="22">
        <f t="shared" si="5"/>
        <v>766.7537269675913</v>
      </c>
      <c r="X36" s="25">
        <v>918.3537269675913</v>
      </c>
      <c r="Y36" s="26">
        <v>35.673500000000004</v>
      </c>
    </row>
    <row r="37" spans="1:25" ht="12.75">
      <c r="A37">
        <v>20.2</v>
      </c>
      <c r="B37">
        <v>285.2</v>
      </c>
      <c r="C37" t="s">
        <v>75</v>
      </c>
      <c r="E37">
        <f t="shared" si="7"/>
        <v>21.2</v>
      </c>
      <c r="F37">
        <f t="shared" si="6"/>
        <v>260.2</v>
      </c>
      <c r="R37">
        <v>21.2</v>
      </c>
      <c r="S37">
        <v>260.2</v>
      </c>
      <c r="U37">
        <f t="shared" si="4"/>
        <v>19.973500000000005</v>
      </c>
      <c r="V37" s="22">
        <f t="shared" si="5"/>
        <v>788.5537269675913</v>
      </c>
      <c r="X37" s="25">
        <v>927.3537269675913</v>
      </c>
      <c r="Y37" s="26">
        <v>41.173500000000004</v>
      </c>
    </row>
    <row r="38" spans="1:26" ht="12.75">
      <c r="A38">
        <v>20.5</v>
      </c>
      <c r="B38">
        <v>299</v>
      </c>
      <c r="C38" t="s">
        <v>75</v>
      </c>
      <c r="E38">
        <f t="shared" si="7"/>
        <v>21.5</v>
      </c>
      <c r="F38">
        <f t="shared" si="6"/>
        <v>274</v>
      </c>
      <c r="R38">
        <v>21.5</v>
      </c>
      <c r="S38">
        <v>274</v>
      </c>
      <c r="U38">
        <f t="shared" si="4"/>
        <v>19.673500000000004</v>
      </c>
      <c r="V38" s="22">
        <f t="shared" si="5"/>
        <v>802.3537269675913</v>
      </c>
      <c r="X38" s="27">
        <v>931.4507287733176</v>
      </c>
      <c r="Y38" s="27">
        <v>41.22800000000001</v>
      </c>
      <c r="Z38" t="s">
        <v>59</v>
      </c>
    </row>
    <row r="39" spans="1:25" ht="12.75">
      <c r="A39">
        <v>20.6</v>
      </c>
      <c r="B39">
        <v>309.2</v>
      </c>
      <c r="C39" t="s">
        <v>75</v>
      </c>
      <c r="E39">
        <f t="shared" si="7"/>
        <v>21.6</v>
      </c>
      <c r="F39">
        <f t="shared" si="6"/>
        <v>284.2</v>
      </c>
      <c r="R39">
        <v>21.6</v>
      </c>
      <c r="S39">
        <v>284.2</v>
      </c>
      <c r="U39">
        <f t="shared" si="4"/>
        <v>19.573500000000003</v>
      </c>
      <c r="V39" s="22">
        <f t="shared" si="5"/>
        <v>812.5537269675913</v>
      </c>
      <c r="X39" s="25">
        <v>950.0859113034873</v>
      </c>
      <c r="Y39" s="25">
        <v>51.622</v>
      </c>
    </row>
    <row r="40" spans="1:25" ht="12.75">
      <c r="A40">
        <v>19.6</v>
      </c>
      <c r="B40">
        <v>324.06</v>
      </c>
      <c r="C40" t="s">
        <v>75</v>
      </c>
      <c r="E40">
        <f t="shared" si="7"/>
        <v>20.6</v>
      </c>
      <c r="F40">
        <f t="shared" si="6"/>
        <v>299.06</v>
      </c>
      <c r="R40">
        <v>20.6</v>
      </c>
      <c r="S40">
        <v>299.06</v>
      </c>
      <c r="U40">
        <f t="shared" si="4"/>
        <v>20.573500000000003</v>
      </c>
      <c r="V40" s="22">
        <f t="shared" si="5"/>
        <v>827.4137269675914</v>
      </c>
      <c r="X40" s="25">
        <v>976.3329893023164</v>
      </c>
      <c r="Y40" s="25">
        <v>52.385</v>
      </c>
    </row>
    <row r="41" spans="1:22" ht="12.75">
      <c r="A41">
        <v>18</v>
      </c>
      <c r="B41">
        <v>338</v>
      </c>
      <c r="C41" t="s">
        <v>75</v>
      </c>
      <c r="E41">
        <f t="shared" si="7"/>
        <v>19</v>
      </c>
      <c r="F41">
        <f t="shared" si="6"/>
        <v>313</v>
      </c>
      <c r="R41">
        <v>19</v>
      </c>
      <c r="S41">
        <v>313</v>
      </c>
      <c r="U41">
        <f t="shared" si="4"/>
        <v>22.173500000000004</v>
      </c>
      <c r="V41" s="22">
        <f t="shared" si="5"/>
        <v>841.3537269675913</v>
      </c>
    </row>
    <row r="42" spans="1:22" ht="12.75">
      <c r="A42">
        <v>15.3</v>
      </c>
      <c r="B42">
        <v>349.8</v>
      </c>
      <c r="C42" t="s">
        <v>75</v>
      </c>
      <c r="E42">
        <f t="shared" si="7"/>
        <v>16.3</v>
      </c>
      <c r="F42">
        <f t="shared" si="6"/>
        <v>324.8</v>
      </c>
      <c r="R42">
        <v>16.3</v>
      </c>
      <c r="S42">
        <v>324.8</v>
      </c>
      <c r="U42">
        <f t="shared" si="4"/>
        <v>24.873500000000003</v>
      </c>
      <c r="V42" s="22">
        <f t="shared" si="5"/>
        <v>853.1537269675914</v>
      </c>
    </row>
    <row r="43" spans="1:22" ht="12.75">
      <c r="A43">
        <v>13.1</v>
      </c>
      <c r="B43">
        <v>368.5</v>
      </c>
      <c r="C43" t="s">
        <v>75</v>
      </c>
      <c r="E43">
        <f t="shared" si="7"/>
        <v>14.1</v>
      </c>
      <c r="F43">
        <f t="shared" si="6"/>
        <v>343.5</v>
      </c>
      <c r="R43">
        <v>14.1</v>
      </c>
      <c r="S43">
        <v>343.5</v>
      </c>
      <c r="U43">
        <f t="shared" si="4"/>
        <v>27.073500000000003</v>
      </c>
      <c r="V43" s="22">
        <f t="shared" si="5"/>
        <v>871.8537269675913</v>
      </c>
    </row>
    <row r="44" spans="1:22" ht="12.75">
      <c r="A44">
        <v>10.1</v>
      </c>
      <c r="B44">
        <v>388.3</v>
      </c>
      <c r="C44" t="s">
        <v>75</v>
      </c>
      <c r="E44">
        <f t="shared" si="7"/>
        <v>11.1</v>
      </c>
      <c r="F44">
        <f t="shared" si="6"/>
        <v>363.3</v>
      </c>
      <c r="R44">
        <v>11.1</v>
      </c>
      <c r="S44">
        <v>363.3</v>
      </c>
      <c r="U44">
        <f t="shared" si="4"/>
        <v>30.073500000000003</v>
      </c>
      <c r="V44" s="22">
        <f t="shared" si="5"/>
        <v>891.6537269675914</v>
      </c>
    </row>
    <row r="45" spans="1:22" ht="12.75">
      <c r="A45">
        <v>10.4</v>
      </c>
      <c r="B45">
        <v>409.4</v>
      </c>
      <c r="C45" t="s">
        <v>75</v>
      </c>
      <c r="E45">
        <f t="shared" si="7"/>
        <v>11.4</v>
      </c>
      <c r="F45">
        <f t="shared" si="6"/>
        <v>384.4</v>
      </c>
      <c r="R45">
        <v>11.4</v>
      </c>
      <c r="S45">
        <v>384.4</v>
      </c>
      <c r="U45">
        <f t="shared" si="4"/>
        <v>29.773500000000006</v>
      </c>
      <c r="V45" s="22">
        <f t="shared" si="5"/>
        <v>912.7537269675913</v>
      </c>
    </row>
    <row r="46" spans="1:22" ht="12.75">
      <c r="A46">
        <v>4.5</v>
      </c>
      <c r="B46">
        <v>415</v>
      </c>
      <c r="C46" t="s">
        <v>75</v>
      </c>
      <c r="E46">
        <f t="shared" si="7"/>
        <v>5.5</v>
      </c>
      <c r="F46">
        <f t="shared" si="6"/>
        <v>390</v>
      </c>
      <c r="R46">
        <v>5.5</v>
      </c>
      <c r="S46">
        <v>390</v>
      </c>
      <c r="U46">
        <f t="shared" si="4"/>
        <v>35.673500000000004</v>
      </c>
      <c r="V46" s="22">
        <f t="shared" si="5"/>
        <v>918.3537269675913</v>
      </c>
    </row>
    <row r="47" spans="1:22" ht="12.75">
      <c r="A47">
        <v>0</v>
      </c>
      <c r="B47">
        <v>424</v>
      </c>
      <c r="C47" t="s">
        <v>74</v>
      </c>
      <c r="E47">
        <v>0</v>
      </c>
      <c r="F47">
        <f t="shared" si="6"/>
        <v>399</v>
      </c>
      <c r="R47">
        <v>0</v>
      </c>
      <c r="S47">
        <v>399</v>
      </c>
      <c r="U47">
        <f t="shared" si="4"/>
        <v>41.173500000000004</v>
      </c>
      <c r="V47" s="22">
        <f t="shared" si="5"/>
        <v>927.3537269675913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2:AA56"/>
  <sheetViews>
    <sheetView workbookViewId="0" topLeftCell="A1">
      <selection activeCell="H5" sqref="H5:H27"/>
    </sheetView>
  </sheetViews>
  <sheetFormatPr defaultColWidth="9.140625" defaultRowHeight="12.75"/>
  <cols>
    <col min="3" max="3" width="10.140625" style="0" customWidth="1"/>
    <col min="4" max="4" width="10.8515625" style="0" customWidth="1"/>
    <col min="8" max="8" width="9.8515625" style="0" customWidth="1"/>
    <col min="13" max="13" width="11.28125" style="0" customWidth="1"/>
  </cols>
  <sheetData>
    <row r="2" spans="1:25" ht="21.75" customHeight="1">
      <c r="A2" t="s">
        <v>140</v>
      </c>
      <c r="G2" t="s">
        <v>116</v>
      </c>
      <c r="L2" t="s">
        <v>131</v>
      </c>
      <c r="Y2" t="s">
        <v>148</v>
      </c>
    </row>
    <row r="4" spans="1:27" ht="15">
      <c r="A4" s="1" t="s">
        <v>27</v>
      </c>
      <c r="B4" s="1" t="s">
        <v>26</v>
      </c>
      <c r="C4" s="1" t="s">
        <v>25</v>
      </c>
      <c r="D4" s="1" t="s">
        <v>28</v>
      </c>
      <c r="E4" s="1" t="s">
        <v>29</v>
      </c>
      <c r="G4" s="1" t="s">
        <v>27</v>
      </c>
      <c r="H4" s="1" t="s">
        <v>65</v>
      </c>
      <c r="I4" s="1" t="s">
        <v>28</v>
      </c>
      <c r="L4" s="1" t="s">
        <v>65</v>
      </c>
      <c r="M4" s="1" t="s">
        <v>28</v>
      </c>
      <c r="N4" s="1" t="s">
        <v>76</v>
      </c>
      <c r="Y4" t="s">
        <v>65</v>
      </c>
      <c r="Z4" t="s">
        <v>28</v>
      </c>
      <c r="AA4" t="s">
        <v>76</v>
      </c>
    </row>
    <row r="5" spans="1:27" ht="12.75">
      <c r="A5">
        <v>1099</v>
      </c>
      <c r="B5">
        <v>10453.736</v>
      </c>
      <c r="C5">
        <v>10113.717</v>
      </c>
      <c r="D5">
        <v>62.215</v>
      </c>
      <c r="E5" t="s">
        <v>20</v>
      </c>
      <c r="G5">
        <v>1099</v>
      </c>
      <c r="H5">
        <v>0</v>
      </c>
      <c r="I5">
        <v>62.215</v>
      </c>
      <c r="L5" s="22">
        <v>0</v>
      </c>
      <c r="M5" s="22">
        <v>62.215</v>
      </c>
      <c r="N5" t="s">
        <v>128</v>
      </c>
      <c r="Y5" s="22">
        <v>0</v>
      </c>
      <c r="Z5" s="22">
        <v>62.215</v>
      </c>
      <c r="AA5" t="s">
        <v>128</v>
      </c>
    </row>
    <row r="6" spans="1:27" ht="12.75">
      <c r="A6">
        <v>1098</v>
      </c>
      <c r="B6">
        <v>10417.513</v>
      </c>
      <c r="C6">
        <v>10085.516</v>
      </c>
      <c r="D6">
        <v>53.321</v>
      </c>
      <c r="E6" t="s">
        <v>20</v>
      </c>
      <c r="G6">
        <v>1098</v>
      </c>
      <c r="H6">
        <v>37.18056913482327</v>
      </c>
      <c r="I6">
        <v>53.321</v>
      </c>
      <c r="L6" s="22">
        <v>37.18056913482327</v>
      </c>
      <c r="M6" s="22">
        <v>53.321</v>
      </c>
      <c r="N6" t="s">
        <v>128</v>
      </c>
      <c r="Y6">
        <v>478</v>
      </c>
      <c r="Z6">
        <v>71</v>
      </c>
      <c r="AA6" t="s">
        <v>38</v>
      </c>
    </row>
    <row r="7" spans="1:27" ht="12.75">
      <c r="A7">
        <v>1097</v>
      </c>
      <c r="B7">
        <v>10393.424</v>
      </c>
      <c r="C7">
        <v>10077.975</v>
      </c>
      <c r="D7">
        <v>43.507000000000005</v>
      </c>
      <c r="E7" t="s">
        <v>20</v>
      </c>
      <c r="G7">
        <v>1097</v>
      </c>
      <c r="H7">
        <v>61.51693608040692</v>
      </c>
      <c r="I7">
        <v>43.507000000000005</v>
      </c>
      <c r="L7" s="22">
        <v>61.51693608040692</v>
      </c>
      <c r="M7" s="22">
        <v>43.507000000000005</v>
      </c>
      <c r="N7" t="s">
        <v>128</v>
      </c>
      <c r="Y7">
        <v>478</v>
      </c>
      <c r="Z7">
        <v>62.55800000000001</v>
      </c>
      <c r="AA7" t="s">
        <v>146</v>
      </c>
    </row>
    <row r="8" spans="1:27" ht="12.75">
      <c r="A8">
        <v>1096</v>
      </c>
      <c r="B8">
        <v>10312.422</v>
      </c>
      <c r="C8">
        <v>10067.778</v>
      </c>
      <c r="D8">
        <v>42.07</v>
      </c>
      <c r="E8" t="s">
        <v>20</v>
      </c>
      <c r="G8">
        <v>1096</v>
      </c>
      <c r="H8">
        <v>142.82421210562902</v>
      </c>
      <c r="I8">
        <v>42.07</v>
      </c>
      <c r="L8" s="22">
        <v>142.82421210562902</v>
      </c>
      <c r="M8" s="22">
        <v>42.07</v>
      </c>
      <c r="N8" t="s">
        <v>128</v>
      </c>
      <c r="Y8">
        <v>478.15836279076393</v>
      </c>
      <c r="Z8">
        <v>59.388000000000005</v>
      </c>
      <c r="AA8" t="s">
        <v>146</v>
      </c>
    </row>
    <row r="9" spans="1:27" ht="12.75">
      <c r="A9">
        <v>1095</v>
      </c>
      <c r="B9">
        <v>10024.916</v>
      </c>
      <c r="C9">
        <v>10093.707</v>
      </c>
      <c r="D9">
        <v>43.461</v>
      </c>
      <c r="E9" t="s">
        <v>20</v>
      </c>
      <c r="G9">
        <v>1095</v>
      </c>
      <c r="H9">
        <v>429.2562538508099</v>
      </c>
      <c r="I9">
        <v>43.461</v>
      </c>
      <c r="L9" s="22">
        <v>429.2562538508099</v>
      </c>
      <c r="M9" s="22">
        <v>43.461</v>
      </c>
      <c r="N9" t="s">
        <v>128</v>
      </c>
      <c r="Y9">
        <v>504.33864456246175</v>
      </c>
      <c r="Z9">
        <v>50.257999999999996</v>
      </c>
      <c r="AA9" t="s">
        <v>146</v>
      </c>
    </row>
    <row r="10" spans="1:27" ht="12.75">
      <c r="A10">
        <v>1094</v>
      </c>
      <c r="B10">
        <v>9985.214</v>
      </c>
      <c r="C10">
        <v>10092.941</v>
      </c>
      <c r="D10">
        <v>50.63</v>
      </c>
      <c r="E10" t="s">
        <v>20</v>
      </c>
      <c r="G10">
        <v>1094</v>
      </c>
      <c r="H10">
        <v>468.96090605455083</v>
      </c>
      <c r="I10">
        <v>50.63</v>
      </c>
      <c r="L10" s="22">
        <v>468.96090605455083</v>
      </c>
      <c r="M10" s="22">
        <v>50.63</v>
      </c>
      <c r="N10" t="s">
        <v>128</v>
      </c>
      <c r="Y10">
        <v>527.6996588363297</v>
      </c>
      <c r="Z10">
        <v>41.227000000000004</v>
      </c>
      <c r="AA10" t="s">
        <v>146</v>
      </c>
    </row>
    <row r="11" spans="1:27" ht="12.75">
      <c r="A11">
        <v>1022</v>
      </c>
      <c r="B11">
        <v>9976.708</v>
      </c>
      <c r="C11">
        <v>10006.741</v>
      </c>
      <c r="D11">
        <v>62.55800000000001</v>
      </c>
      <c r="E11" t="s">
        <v>141</v>
      </c>
      <c r="H11">
        <v>478</v>
      </c>
      <c r="I11">
        <v>71</v>
      </c>
      <c r="J11" t="s">
        <v>142</v>
      </c>
      <c r="L11" s="22">
        <v>478</v>
      </c>
      <c r="M11" s="22">
        <v>71</v>
      </c>
      <c r="N11" t="s">
        <v>38</v>
      </c>
      <c r="Y11">
        <v>528.3537269675913</v>
      </c>
      <c r="Z11">
        <v>41.117793278455444</v>
      </c>
      <c r="AA11" t="s">
        <v>81</v>
      </c>
    </row>
    <row r="12" spans="1:27" ht="12.75">
      <c r="A12">
        <v>1023</v>
      </c>
      <c r="B12">
        <v>9976.854</v>
      </c>
      <c r="C12">
        <v>10006.804</v>
      </c>
      <c r="D12">
        <v>59.388000000000005</v>
      </c>
      <c r="E12" t="s">
        <v>12</v>
      </c>
      <c r="G12">
        <v>1022</v>
      </c>
      <c r="H12">
        <v>478</v>
      </c>
      <c r="I12">
        <f>D11</f>
        <v>62.55800000000001</v>
      </c>
      <c r="L12" s="22">
        <v>478</v>
      </c>
      <c r="M12" s="22">
        <v>62.55800000000001</v>
      </c>
      <c r="N12" t="s">
        <v>146</v>
      </c>
      <c r="Y12">
        <v>530.3537269675913</v>
      </c>
      <c r="Z12">
        <v>39.31779327845545</v>
      </c>
      <c r="AA12" t="s">
        <v>81</v>
      </c>
    </row>
    <row r="13" spans="1:27" ht="12.75">
      <c r="A13">
        <v>1024</v>
      </c>
      <c r="B13">
        <v>9950.399</v>
      </c>
      <c r="C13">
        <v>10005.483</v>
      </c>
      <c r="D13">
        <v>50.257999999999996</v>
      </c>
      <c r="E13" t="s">
        <v>12</v>
      </c>
      <c r="G13">
        <v>1023</v>
      </c>
      <c r="H13">
        <f>distance(B$11:C$11,B12:C12)+478</f>
        <v>478.15836279076393</v>
      </c>
      <c r="I13">
        <f aca="true" t="shared" si="0" ref="I13:I20">D12</f>
        <v>59.388000000000005</v>
      </c>
      <c r="L13" s="22">
        <v>478.15836279076393</v>
      </c>
      <c r="M13" s="22">
        <v>59.388000000000005</v>
      </c>
      <c r="N13" t="s">
        <v>146</v>
      </c>
      <c r="Y13">
        <v>542.5537269675914</v>
      </c>
      <c r="Z13">
        <v>35.117793278455444</v>
      </c>
      <c r="AA13" t="s">
        <v>81</v>
      </c>
    </row>
    <row r="14" spans="1:27" ht="12.75">
      <c r="A14">
        <v>1025</v>
      </c>
      <c r="B14">
        <v>9927.359</v>
      </c>
      <c r="C14">
        <v>10000.845</v>
      </c>
      <c r="D14">
        <v>41.227000000000004</v>
      </c>
      <c r="E14" t="s">
        <v>12</v>
      </c>
      <c r="G14">
        <v>1024</v>
      </c>
      <c r="H14">
        <f aca="true" t="shared" si="1" ref="H14:H20">distance(B$11:C$11,B13:C13)+478</f>
        <v>504.33864456246175</v>
      </c>
      <c r="I14">
        <f t="shared" si="0"/>
        <v>50.257999999999996</v>
      </c>
      <c r="L14" s="22">
        <v>504.33864456246175</v>
      </c>
      <c r="M14" s="22">
        <v>50.257999999999996</v>
      </c>
      <c r="N14" t="s">
        <v>146</v>
      </c>
      <c r="Y14">
        <v>558.7537269675913</v>
      </c>
      <c r="Z14">
        <v>33.01779327845544</v>
      </c>
      <c r="AA14" t="s">
        <v>81</v>
      </c>
    </row>
    <row r="15" spans="2:27" ht="12.75">
      <c r="B15" t="s">
        <v>139</v>
      </c>
      <c r="G15">
        <v>1025</v>
      </c>
      <c r="H15">
        <f t="shared" si="1"/>
        <v>527.6996588363297</v>
      </c>
      <c r="I15">
        <f t="shared" si="0"/>
        <v>41.227000000000004</v>
      </c>
      <c r="L15" s="22">
        <v>527.6996588363297</v>
      </c>
      <c r="M15" s="22">
        <v>41.227000000000004</v>
      </c>
      <c r="N15" t="s">
        <v>146</v>
      </c>
      <c r="Y15">
        <v>570.0537269675914</v>
      </c>
      <c r="Z15">
        <v>30.917793278455445</v>
      </c>
      <c r="AA15" t="s">
        <v>81</v>
      </c>
    </row>
    <row r="16" spans="1:27" ht="12.75">
      <c r="A16">
        <v>1003</v>
      </c>
      <c r="B16">
        <v>9509.767</v>
      </c>
      <c r="C16">
        <v>9998.939</v>
      </c>
      <c r="D16">
        <v>51.766999999999996</v>
      </c>
      <c r="E16" t="s">
        <v>12</v>
      </c>
      <c r="H16" t="s">
        <v>69</v>
      </c>
      <c r="L16" s="22">
        <v>528.3537269675913</v>
      </c>
      <c r="M16" s="22">
        <v>41.117793278455444</v>
      </c>
      <c r="N16" t="s">
        <v>81</v>
      </c>
      <c r="Y16">
        <v>594.9537269675914</v>
      </c>
      <c r="Z16">
        <v>29.117793278455444</v>
      </c>
      <c r="AA16" t="s">
        <v>81</v>
      </c>
    </row>
    <row r="17" spans="1:27" ht="12.75">
      <c r="A17">
        <v>1004</v>
      </c>
      <c r="B17">
        <v>9497.007</v>
      </c>
      <c r="C17">
        <v>9998.685</v>
      </c>
      <c r="D17">
        <v>52.895</v>
      </c>
      <c r="E17" t="s">
        <v>12</v>
      </c>
      <c r="G17">
        <v>1003</v>
      </c>
      <c r="H17">
        <f t="shared" si="1"/>
        <v>945.0065784287117</v>
      </c>
      <c r="I17">
        <f t="shared" si="0"/>
        <v>51.766999999999996</v>
      </c>
      <c r="L17" s="22">
        <v>530.3537269675913</v>
      </c>
      <c r="M17" s="22">
        <v>39.31779327845545</v>
      </c>
      <c r="N17" t="s">
        <v>81</v>
      </c>
      <c r="Y17">
        <v>615.2537269675913</v>
      </c>
      <c r="Z17">
        <v>28.617793278455444</v>
      </c>
      <c r="AA17" t="s">
        <v>81</v>
      </c>
    </row>
    <row r="18" spans="1:27" ht="12.75">
      <c r="A18">
        <v>1005</v>
      </c>
      <c r="B18">
        <v>9476.876</v>
      </c>
      <c r="C18">
        <v>9997.236</v>
      </c>
      <c r="D18">
        <v>60.801</v>
      </c>
      <c r="E18" t="s">
        <v>12</v>
      </c>
      <c r="G18">
        <v>1004</v>
      </c>
      <c r="H18">
        <f t="shared" si="1"/>
        <v>957.7688232434541</v>
      </c>
      <c r="I18">
        <f t="shared" si="0"/>
        <v>52.895</v>
      </c>
      <c r="L18" s="22">
        <v>542.5537269675914</v>
      </c>
      <c r="M18" s="22">
        <v>35.117793278455444</v>
      </c>
      <c r="N18" t="s">
        <v>81</v>
      </c>
      <c r="Y18">
        <v>634.7537269675913</v>
      </c>
      <c r="Z18">
        <v>28.117793278455444</v>
      </c>
      <c r="AA18" t="s">
        <v>81</v>
      </c>
    </row>
    <row r="19" spans="1:27" ht="12.75">
      <c r="A19">
        <v>1006</v>
      </c>
      <c r="B19">
        <v>9476.827</v>
      </c>
      <c r="C19">
        <v>9997.186</v>
      </c>
      <c r="D19">
        <v>62.44200000000001</v>
      </c>
      <c r="E19" t="s">
        <v>141</v>
      </c>
      <c r="G19">
        <v>1005</v>
      </c>
      <c r="H19">
        <f t="shared" si="1"/>
        <v>977.9223962384365</v>
      </c>
      <c r="I19">
        <f t="shared" si="0"/>
        <v>60.801</v>
      </c>
      <c r="L19" s="22">
        <v>558.7537269675913</v>
      </c>
      <c r="M19" s="22">
        <v>33.01779327845544</v>
      </c>
      <c r="N19" t="s">
        <v>81</v>
      </c>
      <c r="Y19">
        <v>656.6537269675914</v>
      </c>
      <c r="Z19">
        <v>27.717793278455446</v>
      </c>
      <c r="AA19" t="s">
        <v>81</v>
      </c>
    </row>
    <row r="20" spans="1:27" ht="12.75">
      <c r="A20">
        <v>1021</v>
      </c>
      <c r="B20">
        <v>9012.001</v>
      </c>
      <c r="C20">
        <v>9994.437</v>
      </c>
      <c r="D20">
        <v>56.912000000000006</v>
      </c>
      <c r="E20" t="s">
        <v>13</v>
      </c>
      <c r="G20">
        <v>1006</v>
      </c>
      <c r="H20">
        <f t="shared" si="1"/>
        <v>977.9721835114069</v>
      </c>
      <c r="I20">
        <f t="shared" si="0"/>
        <v>62.44200000000001</v>
      </c>
      <c r="L20" s="22">
        <v>570.0537269675914</v>
      </c>
      <c r="M20" s="22">
        <v>30.917793278455445</v>
      </c>
      <c r="N20" t="s">
        <v>81</v>
      </c>
      <c r="Y20">
        <v>678.4537269675914</v>
      </c>
      <c r="Z20">
        <v>27.817793278455444</v>
      </c>
      <c r="AA20" t="s">
        <v>81</v>
      </c>
    </row>
    <row r="21" spans="1:27" ht="12.75">
      <c r="A21">
        <v>1020</v>
      </c>
      <c r="B21">
        <v>8838.573</v>
      </c>
      <c r="C21">
        <v>9992.458</v>
      </c>
      <c r="D21">
        <v>50.29</v>
      </c>
      <c r="E21" t="s">
        <v>13</v>
      </c>
      <c r="H21">
        <v>978</v>
      </c>
      <c r="I21">
        <v>71</v>
      </c>
      <c r="J21" t="s">
        <v>142</v>
      </c>
      <c r="L21" s="22">
        <v>594.9537269675914</v>
      </c>
      <c r="M21" s="22">
        <v>29.117793278455444</v>
      </c>
      <c r="N21" t="s">
        <v>81</v>
      </c>
      <c r="Y21">
        <v>704.9537269675914</v>
      </c>
      <c r="Z21">
        <v>28.017793278455443</v>
      </c>
      <c r="AA21" t="s">
        <v>81</v>
      </c>
    </row>
    <row r="22" spans="1:27" ht="12.75">
      <c r="A22">
        <v>1019</v>
      </c>
      <c r="B22">
        <v>8633.199</v>
      </c>
      <c r="C22">
        <v>9997.03</v>
      </c>
      <c r="D22">
        <v>49.089</v>
      </c>
      <c r="E22" t="s">
        <v>13</v>
      </c>
      <c r="G22">
        <v>1021</v>
      </c>
      <c r="H22">
        <f aca="true" t="shared" si="2" ref="H22:H27">distance(B$11:C$11,B20:C20)+478</f>
        <v>1442.7855002422357</v>
      </c>
      <c r="I22">
        <f aca="true" t="shared" si="3" ref="I22:I27">D20</f>
        <v>56.912000000000006</v>
      </c>
      <c r="L22" s="22">
        <v>615.2537269675913</v>
      </c>
      <c r="M22" s="22">
        <v>28.617793278455444</v>
      </c>
      <c r="N22" t="s">
        <v>81</v>
      </c>
      <c r="Y22">
        <v>725.4537269675914</v>
      </c>
      <c r="Z22">
        <v>27.917793278455445</v>
      </c>
      <c r="AA22" t="s">
        <v>81</v>
      </c>
    </row>
    <row r="23" spans="1:27" ht="12.75">
      <c r="A23">
        <v>1018</v>
      </c>
      <c r="B23">
        <v>8439.767</v>
      </c>
      <c r="C23">
        <v>10047.763</v>
      </c>
      <c r="D23">
        <v>48.38</v>
      </c>
      <c r="E23" t="s">
        <v>13</v>
      </c>
      <c r="G23">
        <v>1020</v>
      </c>
      <c r="H23">
        <f t="shared" si="2"/>
        <v>1616.224386760266</v>
      </c>
      <c r="I23">
        <f t="shared" si="3"/>
        <v>50.29</v>
      </c>
      <c r="L23" s="22">
        <v>634.7537269675913</v>
      </c>
      <c r="M23" s="22">
        <v>28.117793278455444</v>
      </c>
      <c r="N23" t="s">
        <v>81</v>
      </c>
      <c r="Y23">
        <v>748.3537269675913</v>
      </c>
      <c r="Z23">
        <v>25.117793278455444</v>
      </c>
      <c r="AA23" t="s">
        <v>81</v>
      </c>
    </row>
    <row r="24" spans="1:27" ht="12.75">
      <c r="A24">
        <v>1017</v>
      </c>
      <c r="B24">
        <v>8331.011</v>
      </c>
      <c r="C24">
        <v>10085.755</v>
      </c>
      <c r="D24">
        <v>49.983999999999995</v>
      </c>
      <c r="E24" t="s">
        <v>13</v>
      </c>
      <c r="G24">
        <v>1019</v>
      </c>
      <c r="H24">
        <f t="shared" si="2"/>
        <v>1821.5438841345353</v>
      </c>
      <c r="I24">
        <f t="shared" si="3"/>
        <v>49.089</v>
      </c>
      <c r="L24" s="22">
        <v>656.6537269675914</v>
      </c>
      <c r="M24" s="22">
        <v>27.717793278455446</v>
      </c>
      <c r="N24" t="s">
        <v>81</v>
      </c>
      <c r="Y24">
        <v>766.7537269675913</v>
      </c>
      <c r="Z24">
        <v>24.617793278455444</v>
      </c>
      <c r="AA24" t="s">
        <v>81</v>
      </c>
    </row>
    <row r="25" spans="1:27" ht="12.75">
      <c r="A25">
        <v>1016</v>
      </c>
      <c r="B25">
        <v>8183.396</v>
      </c>
      <c r="C25">
        <v>10110.179</v>
      </c>
      <c r="D25">
        <v>54.108000000000004</v>
      </c>
      <c r="E25" t="s">
        <v>13</v>
      </c>
      <c r="G25">
        <v>1018</v>
      </c>
      <c r="H25">
        <f t="shared" si="2"/>
        <v>2015.4887474144505</v>
      </c>
      <c r="I25">
        <f t="shared" si="3"/>
        <v>48.38</v>
      </c>
      <c r="L25" s="22">
        <v>678.4537269675914</v>
      </c>
      <c r="M25" s="22">
        <v>27.817793278455444</v>
      </c>
      <c r="N25" t="s">
        <v>81</v>
      </c>
      <c r="Y25">
        <v>788.5537269675913</v>
      </c>
      <c r="Z25">
        <v>19.917793278455445</v>
      </c>
      <c r="AA25" t="s">
        <v>81</v>
      </c>
    </row>
    <row r="26" spans="7:27" ht="12.75">
      <c r="G26">
        <v>1017</v>
      </c>
      <c r="H26">
        <f t="shared" si="2"/>
        <v>2125.5929868838275</v>
      </c>
      <c r="I26">
        <f t="shared" si="3"/>
        <v>49.983999999999995</v>
      </c>
      <c r="L26" s="22">
        <v>704.9537269675914</v>
      </c>
      <c r="M26" s="22">
        <v>28.017793278455443</v>
      </c>
      <c r="N26" t="s">
        <v>81</v>
      </c>
      <c r="Y26">
        <v>802.3537269675913</v>
      </c>
      <c r="Z26">
        <v>19.617793278455444</v>
      </c>
      <c r="AA26" t="s">
        <v>81</v>
      </c>
    </row>
    <row r="27" spans="7:27" ht="12.75">
      <c r="G27">
        <v>1016</v>
      </c>
      <c r="H27">
        <f t="shared" si="2"/>
        <v>2274.2926509288513</v>
      </c>
      <c r="I27">
        <f t="shared" si="3"/>
        <v>54.108000000000004</v>
      </c>
      <c r="L27" s="22">
        <v>725.4537269675914</v>
      </c>
      <c r="M27" s="22">
        <v>27.917793278455445</v>
      </c>
      <c r="N27" t="s">
        <v>81</v>
      </c>
      <c r="Y27">
        <v>812.5537269675913</v>
      </c>
      <c r="Z27">
        <v>19.517793278455443</v>
      </c>
      <c r="AA27" t="s">
        <v>81</v>
      </c>
    </row>
    <row r="28" spans="12:27" ht="12.75">
      <c r="L28" s="22">
        <v>748.3537269675913</v>
      </c>
      <c r="M28" s="22">
        <v>25.117793278455444</v>
      </c>
      <c r="N28" t="s">
        <v>81</v>
      </c>
      <c r="Y28">
        <v>827.4137269675914</v>
      </c>
      <c r="Z28">
        <v>20.517793278455443</v>
      </c>
      <c r="AA28" t="s">
        <v>81</v>
      </c>
    </row>
    <row r="29" spans="12:27" ht="12.75">
      <c r="L29" s="22">
        <v>766.7537269675913</v>
      </c>
      <c r="M29" s="22">
        <v>24.617793278455444</v>
      </c>
      <c r="N29" t="s">
        <v>81</v>
      </c>
      <c r="Y29">
        <v>841.3537269675913</v>
      </c>
      <c r="Z29">
        <v>22.117793278455444</v>
      </c>
      <c r="AA29" t="s">
        <v>81</v>
      </c>
    </row>
    <row r="30" spans="1:27" ht="12.75">
      <c r="A30" t="s">
        <v>143</v>
      </c>
      <c r="D30" t="s">
        <v>144</v>
      </c>
      <c r="L30" s="22">
        <v>788.5537269675913</v>
      </c>
      <c r="M30" s="22">
        <v>19.917793278455445</v>
      </c>
      <c r="N30" t="s">
        <v>81</v>
      </c>
      <c r="Y30">
        <v>853.1537269675914</v>
      </c>
      <c r="Z30">
        <v>24.817793278455444</v>
      </c>
      <c r="AA30" t="s">
        <v>81</v>
      </c>
    </row>
    <row r="31" spans="1:27" ht="12.75">
      <c r="A31" t="s">
        <v>65</v>
      </c>
      <c r="B31" t="s">
        <v>70</v>
      </c>
      <c r="D31" t="s">
        <v>145</v>
      </c>
      <c r="E31" t="s">
        <v>70</v>
      </c>
      <c r="L31" s="22">
        <v>802.3537269675913</v>
      </c>
      <c r="M31" s="22">
        <v>19.617793278455444</v>
      </c>
      <c r="N31" t="s">
        <v>81</v>
      </c>
      <c r="Y31">
        <v>871.8537269675913</v>
      </c>
      <c r="Z31">
        <v>27.017793278455443</v>
      </c>
      <c r="AA31" t="s">
        <v>81</v>
      </c>
    </row>
    <row r="32" spans="1:27" ht="12.75">
      <c r="A32">
        <v>528.3537269675913</v>
      </c>
      <c r="B32">
        <v>41.173500000000004</v>
      </c>
      <c r="D32" s="22">
        <f>A32</f>
        <v>528.3537269675913</v>
      </c>
      <c r="E32" s="22">
        <f>B32-76*slope</f>
        <v>41.117793278455444</v>
      </c>
      <c r="L32" s="22">
        <v>812.5537269675913</v>
      </c>
      <c r="M32" s="22">
        <v>19.517793278455443</v>
      </c>
      <c r="N32" t="s">
        <v>81</v>
      </c>
      <c r="Y32">
        <v>891.6537269675914</v>
      </c>
      <c r="Z32">
        <v>30.017793278455443</v>
      </c>
      <c r="AA32" t="s">
        <v>81</v>
      </c>
    </row>
    <row r="33" spans="1:27" ht="12.75">
      <c r="A33">
        <v>530.3537269675913</v>
      </c>
      <c r="B33">
        <v>39.37350000000001</v>
      </c>
      <c r="D33" s="22">
        <f aca="true" t="shared" si="4" ref="D33:D56">A33</f>
        <v>530.3537269675913</v>
      </c>
      <c r="E33" s="22">
        <f aca="true" t="shared" si="5" ref="E33:E56">B33-76*slope</f>
        <v>39.31779327845545</v>
      </c>
      <c r="L33" s="22">
        <v>827.4137269675914</v>
      </c>
      <c r="M33" s="22">
        <v>20.517793278455443</v>
      </c>
      <c r="N33" t="s">
        <v>81</v>
      </c>
      <c r="Y33">
        <v>912.7537269675913</v>
      </c>
      <c r="Z33">
        <v>29.717793278455446</v>
      </c>
      <c r="AA33" t="s">
        <v>81</v>
      </c>
    </row>
    <row r="34" spans="1:27" ht="12.75">
      <c r="A34">
        <v>542.5537269675914</v>
      </c>
      <c r="B34">
        <v>35.173500000000004</v>
      </c>
      <c r="D34" s="22">
        <f t="shared" si="4"/>
        <v>542.5537269675914</v>
      </c>
      <c r="E34" s="22">
        <f t="shared" si="5"/>
        <v>35.117793278455444</v>
      </c>
      <c r="L34" s="22">
        <v>841.3537269675913</v>
      </c>
      <c r="M34" s="22">
        <v>22.117793278455444</v>
      </c>
      <c r="N34" t="s">
        <v>81</v>
      </c>
      <c r="Y34">
        <v>918.3537269675913</v>
      </c>
      <c r="Z34">
        <v>35.617793278455444</v>
      </c>
      <c r="AA34" t="s">
        <v>81</v>
      </c>
    </row>
    <row r="35" spans="1:27" ht="12.75">
      <c r="A35">
        <v>558.7537269675913</v>
      </c>
      <c r="B35">
        <v>33.0735</v>
      </c>
      <c r="D35" s="22">
        <f t="shared" si="4"/>
        <v>558.7537269675913</v>
      </c>
      <c r="E35" s="22">
        <f t="shared" si="5"/>
        <v>33.01779327845544</v>
      </c>
      <c r="L35" s="22">
        <v>853.1537269675914</v>
      </c>
      <c r="M35" s="22">
        <v>24.817793278455444</v>
      </c>
      <c r="N35" t="s">
        <v>81</v>
      </c>
      <c r="Y35">
        <v>927.3537269675913</v>
      </c>
      <c r="Z35">
        <v>41.117793278455444</v>
      </c>
      <c r="AA35" t="s">
        <v>81</v>
      </c>
    </row>
    <row r="36" spans="1:27" ht="12.75">
      <c r="A36">
        <v>570.0537269675914</v>
      </c>
      <c r="B36">
        <v>30.973500000000005</v>
      </c>
      <c r="D36" s="22">
        <f t="shared" si="4"/>
        <v>570.0537269675914</v>
      </c>
      <c r="E36" s="22">
        <f t="shared" si="5"/>
        <v>30.917793278455445</v>
      </c>
      <c r="L36" s="22">
        <v>871.8537269675913</v>
      </c>
      <c r="M36" s="22">
        <v>27.017793278455443</v>
      </c>
      <c r="N36" t="s">
        <v>81</v>
      </c>
      <c r="Y36">
        <v>945.0065784287117</v>
      </c>
      <c r="Z36">
        <v>51.766999999999996</v>
      </c>
      <c r="AA36" t="s">
        <v>146</v>
      </c>
    </row>
    <row r="37" spans="1:27" ht="12.75">
      <c r="A37">
        <v>594.9537269675914</v>
      </c>
      <c r="B37">
        <v>29.173500000000004</v>
      </c>
      <c r="D37" s="22">
        <f t="shared" si="4"/>
        <v>594.9537269675914</v>
      </c>
      <c r="E37" s="22">
        <f t="shared" si="5"/>
        <v>29.117793278455444</v>
      </c>
      <c r="L37" s="22">
        <v>891.6537269675914</v>
      </c>
      <c r="M37" s="22">
        <v>30.017793278455443</v>
      </c>
      <c r="N37" t="s">
        <v>81</v>
      </c>
      <c r="Y37">
        <v>957.7688232434541</v>
      </c>
      <c r="Z37">
        <v>52.895</v>
      </c>
      <c r="AA37" t="s">
        <v>146</v>
      </c>
    </row>
    <row r="38" spans="1:27" ht="12.75">
      <c r="A38">
        <v>615.2537269675913</v>
      </c>
      <c r="B38">
        <v>28.673500000000004</v>
      </c>
      <c r="D38" s="22">
        <f t="shared" si="4"/>
        <v>615.2537269675913</v>
      </c>
      <c r="E38" s="22">
        <f t="shared" si="5"/>
        <v>28.617793278455444</v>
      </c>
      <c r="L38" s="22">
        <v>912.7537269675913</v>
      </c>
      <c r="M38" s="22">
        <v>29.717793278455446</v>
      </c>
      <c r="N38" t="s">
        <v>81</v>
      </c>
      <c r="Y38">
        <v>977.9223962384365</v>
      </c>
      <c r="Z38">
        <v>60.801</v>
      </c>
      <c r="AA38" t="s">
        <v>146</v>
      </c>
    </row>
    <row r="39" spans="1:27" ht="12.75">
      <c r="A39">
        <v>634.7537269675913</v>
      </c>
      <c r="B39">
        <v>28.173500000000004</v>
      </c>
      <c r="D39" s="22">
        <f t="shared" si="4"/>
        <v>634.7537269675913</v>
      </c>
      <c r="E39" s="22">
        <f t="shared" si="5"/>
        <v>28.117793278455444</v>
      </c>
      <c r="L39" s="22">
        <v>918.3537269675913</v>
      </c>
      <c r="M39" s="22">
        <v>35.617793278455444</v>
      </c>
      <c r="N39" t="s">
        <v>81</v>
      </c>
      <c r="Y39">
        <v>977.9721835114069</v>
      </c>
      <c r="Z39">
        <v>62.44200000000001</v>
      </c>
      <c r="AA39" t="s">
        <v>146</v>
      </c>
    </row>
    <row r="40" spans="1:27" ht="12.75">
      <c r="A40">
        <v>656.6537269675914</v>
      </c>
      <c r="B40">
        <v>27.773500000000006</v>
      </c>
      <c r="D40" s="22">
        <f t="shared" si="4"/>
        <v>656.6537269675914</v>
      </c>
      <c r="E40" s="22">
        <f t="shared" si="5"/>
        <v>27.717793278455446</v>
      </c>
      <c r="L40" s="22">
        <v>927.3537269675913</v>
      </c>
      <c r="M40" s="22">
        <v>41.117793278455444</v>
      </c>
      <c r="N40" t="s">
        <v>81</v>
      </c>
      <c r="Y40">
        <v>978</v>
      </c>
      <c r="Z40">
        <v>71</v>
      </c>
      <c r="AA40" t="s">
        <v>38</v>
      </c>
    </row>
    <row r="41" spans="1:27" ht="12.75">
      <c r="A41">
        <v>678.4537269675914</v>
      </c>
      <c r="B41">
        <v>27.873500000000003</v>
      </c>
      <c r="D41" s="22">
        <f t="shared" si="4"/>
        <v>678.4537269675914</v>
      </c>
      <c r="E41" s="22">
        <f t="shared" si="5"/>
        <v>27.817793278455444</v>
      </c>
      <c r="L41" s="22">
        <v>945.0065784287117</v>
      </c>
      <c r="M41" s="22">
        <v>51.766999999999996</v>
      </c>
      <c r="N41" t="s">
        <v>146</v>
      </c>
      <c r="Y41">
        <v>1442.7855002422357</v>
      </c>
      <c r="Z41">
        <v>56.912000000000006</v>
      </c>
      <c r="AA41" t="s">
        <v>147</v>
      </c>
    </row>
    <row r="42" spans="1:27" ht="12.75">
      <c r="A42">
        <v>704.9537269675914</v>
      </c>
      <c r="B42">
        <v>28.073500000000003</v>
      </c>
      <c r="D42" s="22">
        <f t="shared" si="4"/>
        <v>704.9537269675914</v>
      </c>
      <c r="E42" s="22">
        <f t="shared" si="5"/>
        <v>28.017793278455443</v>
      </c>
      <c r="L42" s="22">
        <v>957.7688232434541</v>
      </c>
      <c r="M42" s="22">
        <v>52.895</v>
      </c>
      <c r="N42" t="s">
        <v>146</v>
      </c>
      <c r="Y42">
        <v>1616.224386760266</v>
      </c>
      <c r="Z42">
        <v>50.29</v>
      </c>
      <c r="AA42" t="s">
        <v>147</v>
      </c>
    </row>
    <row r="43" spans="1:27" ht="12.75">
      <c r="A43">
        <v>725.4537269675914</v>
      </c>
      <c r="B43">
        <v>27.973500000000005</v>
      </c>
      <c r="D43" s="22">
        <f t="shared" si="4"/>
        <v>725.4537269675914</v>
      </c>
      <c r="E43" s="22">
        <f t="shared" si="5"/>
        <v>27.917793278455445</v>
      </c>
      <c r="L43" s="22">
        <v>977.9223962384365</v>
      </c>
      <c r="M43" s="22">
        <v>60.801</v>
      </c>
      <c r="N43" t="s">
        <v>146</v>
      </c>
      <c r="Y43">
        <v>1821.5438841345353</v>
      </c>
      <c r="Z43">
        <v>49.089</v>
      </c>
      <c r="AA43" t="s">
        <v>147</v>
      </c>
    </row>
    <row r="44" spans="1:27" ht="12.75">
      <c r="A44">
        <v>748.3537269675913</v>
      </c>
      <c r="B44">
        <v>25.173500000000004</v>
      </c>
      <c r="D44" s="22">
        <f t="shared" si="4"/>
        <v>748.3537269675913</v>
      </c>
      <c r="E44" s="22">
        <f t="shared" si="5"/>
        <v>25.117793278455444</v>
      </c>
      <c r="L44" s="22">
        <v>977.9721835114069</v>
      </c>
      <c r="M44" s="22">
        <v>62.44200000000001</v>
      </c>
      <c r="N44" t="s">
        <v>146</v>
      </c>
      <c r="Y44">
        <v>2015.4887474144505</v>
      </c>
      <c r="Z44">
        <v>48.38</v>
      </c>
      <c r="AA44" t="s">
        <v>147</v>
      </c>
    </row>
    <row r="45" spans="1:27" ht="12.75">
      <c r="A45">
        <v>766.7537269675913</v>
      </c>
      <c r="B45">
        <v>24.673500000000004</v>
      </c>
      <c r="D45" s="22">
        <f t="shared" si="4"/>
        <v>766.7537269675913</v>
      </c>
      <c r="E45" s="22">
        <f t="shared" si="5"/>
        <v>24.617793278455444</v>
      </c>
      <c r="L45" s="22">
        <v>978</v>
      </c>
      <c r="M45" s="22">
        <v>71</v>
      </c>
      <c r="N45" t="s">
        <v>38</v>
      </c>
      <c r="Y45">
        <v>2125.5929868838275</v>
      </c>
      <c r="Z45">
        <v>49.983999999999995</v>
      </c>
      <c r="AA45" t="s">
        <v>147</v>
      </c>
    </row>
    <row r="46" spans="1:27" ht="12.75">
      <c r="A46">
        <v>788.5537269675913</v>
      </c>
      <c r="B46">
        <v>19.973500000000005</v>
      </c>
      <c r="D46" s="22">
        <f t="shared" si="4"/>
        <v>788.5537269675913</v>
      </c>
      <c r="E46" s="22">
        <f t="shared" si="5"/>
        <v>19.917793278455445</v>
      </c>
      <c r="L46" s="22">
        <v>1442.7855002422357</v>
      </c>
      <c r="M46" s="22">
        <v>56.912000000000006</v>
      </c>
      <c r="N46" t="s">
        <v>147</v>
      </c>
      <c r="Y46">
        <v>2274.2926509288513</v>
      </c>
      <c r="Z46">
        <v>54.108000000000004</v>
      </c>
      <c r="AA46" t="s">
        <v>147</v>
      </c>
    </row>
    <row r="47" spans="1:14" ht="12.75">
      <c r="A47">
        <v>802.3537269675913</v>
      </c>
      <c r="B47">
        <v>19.673500000000004</v>
      </c>
      <c r="D47" s="22">
        <f t="shared" si="4"/>
        <v>802.3537269675913</v>
      </c>
      <c r="E47" s="22">
        <f t="shared" si="5"/>
        <v>19.617793278455444</v>
      </c>
      <c r="L47" s="22">
        <v>1616.224386760266</v>
      </c>
      <c r="M47" s="22">
        <v>50.29</v>
      </c>
      <c r="N47" t="s">
        <v>147</v>
      </c>
    </row>
    <row r="48" spans="1:14" ht="12.75">
      <c r="A48">
        <v>812.5537269675913</v>
      </c>
      <c r="B48">
        <v>19.573500000000003</v>
      </c>
      <c r="D48" s="22">
        <f t="shared" si="4"/>
        <v>812.5537269675913</v>
      </c>
      <c r="E48" s="22">
        <f t="shared" si="5"/>
        <v>19.517793278455443</v>
      </c>
      <c r="L48" s="22">
        <v>1821.5438841345353</v>
      </c>
      <c r="M48" s="22">
        <v>49.089</v>
      </c>
      <c r="N48" t="s">
        <v>147</v>
      </c>
    </row>
    <row r="49" spans="1:14" ht="12.75">
      <c r="A49">
        <v>827.4137269675914</v>
      </c>
      <c r="B49">
        <v>20.573500000000003</v>
      </c>
      <c r="D49" s="22">
        <f t="shared" si="4"/>
        <v>827.4137269675914</v>
      </c>
      <c r="E49" s="22">
        <f t="shared" si="5"/>
        <v>20.517793278455443</v>
      </c>
      <c r="L49" s="22">
        <v>2015.4887474144505</v>
      </c>
      <c r="M49" s="22">
        <v>48.38</v>
      </c>
      <c r="N49" t="s">
        <v>147</v>
      </c>
    </row>
    <row r="50" spans="1:14" ht="12.75">
      <c r="A50">
        <v>841.3537269675913</v>
      </c>
      <c r="B50">
        <v>22.173500000000004</v>
      </c>
      <c r="D50" s="22">
        <f t="shared" si="4"/>
        <v>841.3537269675913</v>
      </c>
      <c r="E50" s="22">
        <f t="shared" si="5"/>
        <v>22.117793278455444</v>
      </c>
      <c r="L50" s="22">
        <v>2125.5929868838275</v>
      </c>
      <c r="M50" s="22">
        <v>49.983999999999995</v>
      </c>
      <c r="N50" t="s">
        <v>147</v>
      </c>
    </row>
    <row r="51" spans="1:14" ht="12.75">
      <c r="A51">
        <v>853.1537269675914</v>
      </c>
      <c r="B51">
        <v>24.873500000000003</v>
      </c>
      <c r="D51" s="22">
        <f t="shared" si="4"/>
        <v>853.1537269675914</v>
      </c>
      <c r="E51" s="22">
        <f t="shared" si="5"/>
        <v>24.817793278455444</v>
      </c>
      <c r="L51" s="22">
        <v>2274.2926509288513</v>
      </c>
      <c r="M51" s="22">
        <v>54.108000000000004</v>
      </c>
      <c r="N51" t="s">
        <v>147</v>
      </c>
    </row>
    <row r="52" spans="1:5" ht="12.75">
      <c r="A52">
        <v>871.8537269675913</v>
      </c>
      <c r="B52">
        <v>27.073500000000003</v>
      </c>
      <c r="D52" s="22">
        <f t="shared" si="4"/>
        <v>871.8537269675913</v>
      </c>
      <c r="E52" s="22">
        <f t="shared" si="5"/>
        <v>27.017793278455443</v>
      </c>
    </row>
    <row r="53" spans="1:5" ht="12.75">
      <c r="A53">
        <v>891.6537269675914</v>
      </c>
      <c r="B53">
        <v>30.073500000000003</v>
      </c>
      <c r="D53" s="22">
        <f t="shared" si="4"/>
        <v>891.6537269675914</v>
      </c>
      <c r="E53" s="22">
        <f t="shared" si="5"/>
        <v>30.017793278455443</v>
      </c>
    </row>
    <row r="54" spans="1:5" ht="12.75">
      <c r="A54">
        <v>912.7537269675913</v>
      </c>
      <c r="B54">
        <v>29.773500000000006</v>
      </c>
      <c r="D54" s="22">
        <f t="shared" si="4"/>
        <v>912.7537269675913</v>
      </c>
      <c r="E54" s="22">
        <f t="shared" si="5"/>
        <v>29.717793278455446</v>
      </c>
    </row>
    <row r="55" spans="1:5" ht="12.75">
      <c r="A55">
        <v>918.3537269675913</v>
      </c>
      <c r="B55">
        <v>35.673500000000004</v>
      </c>
      <c r="D55" s="22">
        <f t="shared" si="4"/>
        <v>918.3537269675913</v>
      </c>
      <c r="E55" s="22">
        <f t="shared" si="5"/>
        <v>35.617793278455444</v>
      </c>
    </row>
    <row r="56" spans="1:5" ht="12.75">
      <c r="A56">
        <v>927.3537269675913</v>
      </c>
      <c r="B56">
        <v>41.173500000000004</v>
      </c>
      <c r="D56" s="22">
        <f t="shared" si="4"/>
        <v>927.3537269675913</v>
      </c>
      <c r="E56" s="22">
        <f t="shared" si="5"/>
        <v>41.117793278455444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AK66"/>
  <sheetViews>
    <sheetView zoomScale="75" zoomScaleNormal="75" workbookViewId="0" topLeftCell="AB7">
      <selection activeCell="I48" sqref="I48"/>
    </sheetView>
  </sheetViews>
  <sheetFormatPr defaultColWidth="9.140625" defaultRowHeight="12.75"/>
  <cols>
    <col min="4" max="4" width="10.57421875" style="0" customWidth="1"/>
    <col min="12" max="14" width="9.28125" style="0" bestFit="1" customWidth="1"/>
    <col min="25" max="27" width="9.28125" style="0" bestFit="1" customWidth="1"/>
    <col min="29" max="29" width="12.421875" style="0" bestFit="1" customWidth="1"/>
    <col min="30" max="30" width="9.28125" style="0" bestFit="1" customWidth="1"/>
    <col min="32" max="32" width="9.28125" style="0" bestFit="1" customWidth="1"/>
  </cols>
  <sheetData>
    <row r="1" spans="1:35" s="14" customFormat="1" ht="27" customHeight="1">
      <c r="A1" s="14" t="s">
        <v>63</v>
      </c>
      <c r="Y1" s="14" t="s">
        <v>83</v>
      </c>
      <c r="AC1" s="14" t="s">
        <v>84</v>
      </c>
      <c r="AF1" s="14" t="s">
        <v>116</v>
      </c>
      <c r="AI1" s="14" t="s">
        <v>119</v>
      </c>
    </row>
    <row r="2" spans="1:36" ht="23.25" customHeight="1">
      <c r="A2" s="1" t="s">
        <v>27</v>
      </c>
      <c r="B2" s="1" t="s">
        <v>26</v>
      </c>
      <c r="C2" s="1" t="s">
        <v>25</v>
      </c>
      <c r="D2" s="1" t="s">
        <v>28</v>
      </c>
      <c r="E2" s="1" t="s">
        <v>29</v>
      </c>
      <c r="L2" s="1" t="s">
        <v>27</v>
      </c>
      <c r="M2" s="1" t="s">
        <v>26</v>
      </c>
      <c r="N2" s="1" t="s">
        <v>25</v>
      </c>
      <c r="Y2" t="s">
        <v>27</v>
      </c>
      <c r="Z2" t="s">
        <v>26</v>
      </c>
      <c r="AA2" t="s">
        <v>25</v>
      </c>
      <c r="AC2" t="s">
        <v>26</v>
      </c>
      <c r="AD2" t="s">
        <v>25</v>
      </c>
      <c r="AF2" t="s">
        <v>65</v>
      </c>
      <c r="AG2" t="s">
        <v>28</v>
      </c>
      <c r="AI2" t="s">
        <v>65</v>
      </c>
      <c r="AJ2" t="s">
        <v>28</v>
      </c>
    </row>
    <row r="3" spans="1:36" ht="12.75">
      <c r="A3">
        <v>1035</v>
      </c>
      <c r="B3">
        <v>10597.85</v>
      </c>
      <c r="C3">
        <v>9801.831</v>
      </c>
      <c r="D3">
        <v>68.79</v>
      </c>
      <c r="E3" t="s">
        <v>12</v>
      </c>
      <c r="L3">
        <v>1035</v>
      </c>
      <c r="M3">
        <v>10597.85</v>
      </c>
      <c r="N3" s="39">
        <f>C3+122</f>
        <v>9923.831</v>
      </c>
      <c r="Y3">
        <v>1035</v>
      </c>
      <c r="Z3">
        <f>10597.85-M3</f>
        <v>0</v>
      </c>
      <c r="AA3">
        <f>9923.831-N3</f>
        <v>0</v>
      </c>
      <c r="AC3">
        <v>0</v>
      </c>
      <c r="AD3">
        <v>0</v>
      </c>
      <c r="AF3">
        <f>AD3</f>
        <v>0</v>
      </c>
      <c r="AG3">
        <f>D3</f>
        <v>68.79</v>
      </c>
      <c r="AI3" s="25">
        <v>0</v>
      </c>
      <c r="AJ3" s="25">
        <v>68.79</v>
      </c>
    </row>
    <row r="4" spans="1:36" ht="12.75">
      <c r="A4">
        <v>1034</v>
      </c>
      <c r="B4">
        <v>10578.787</v>
      </c>
      <c r="C4">
        <v>9802.039</v>
      </c>
      <c r="D4">
        <v>57.278999999999996</v>
      </c>
      <c r="E4" t="s">
        <v>12</v>
      </c>
      <c r="L4">
        <v>1034</v>
      </c>
      <c r="M4">
        <v>10578.787</v>
      </c>
      <c r="N4" s="39">
        <f>C4+122</f>
        <v>9924.039</v>
      </c>
      <c r="Y4">
        <v>1034</v>
      </c>
      <c r="Z4">
        <f aca="true" t="shared" si="0" ref="Z4:Z22">10597.85-M4</f>
        <v>19.063000000000102</v>
      </c>
      <c r="AA4">
        <f aca="true" t="shared" si="1" ref="AA4:AA22">9923.831-N4</f>
        <v>-0.20800000000053842</v>
      </c>
      <c r="AC4">
        <v>-0.2100408408949286</v>
      </c>
      <c r="AD4">
        <v>19.062977622741947</v>
      </c>
      <c r="AF4">
        <f aca="true" t="shared" si="2" ref="AF4:AF22">AD4</f>
        <v>19.062977622741947</v>
      </c>
      <c r="AG4">
        <f aca="true" t="shared" si="3" ref="AG4:AG22">D4</f>
        <v>57.278999999999996</v>
      </c>
      <c r="AI4" s="25">
        <v>19.062977622741947</v>
      </c>
      <c r="AJ4" s="25">
        <v>57.278999999999996</v>
      </c>
    </row>
    <row r="5" spans="1:36" ht="12.75">
      <c r="A5">
        <v>1033</v>
      </c>
      <c r="B5">
        <v>10524.268</v>
      </c>
      <c r="C5">
        <v>9798.167</v>
      </c>
      <c r="D5">
        <v>60.036</v>
      </c>
      <c r="E5" t="s">
        <v>12</v>
      </c>
      <c r="L5">
        <v>1033</v>
      </c>
      <c r="M5">
        <v>10524.268</v>
      </c>
      <c r="N5" s="39">
        <f>C5+122</f>
        <v>9920.167</v>
      </c>
      <c r="Y5">
        <v>1033</v>
      </c>
      <c r="Z5">
        <f t="shared" si="0"/>
        <v>73.58200000000033</v>
      </c>
      <c r="AA5">
        <f t="shared" si="1"/>
        <v>3.6640000000006694</v>
      </c>
      <c r="AC5">
        <v>-5.276537838397963</v>
      </c>
      <c r="AD5">
        <v>73.48396946572774</v>
      </c>
      <c r="AF5">
        <f t="shared" si="2"/>
        <v>73.48396946572774</v>
      </c>
      <c r="AG5">
        <f t="shared" si="3"/>
        <v>60.036</v>
      </c>
      <c r="AI5" s="25">
        <v>73.48396946572774</v>
      </c>
      <c r="AJ5" s="25">
        <v>60.036</v>
      </c>
    </row>
    <row r="6" spans="1:36" ht="12.75">
      <c r="A6">
        <v>1032</v>
      </c>
      <c r="B6">
        <v>10349.053</v>
      </c>
      <c r="C6">
        <v>9925.211</v>
      </c>
      <c r="D6">
        <v>63.25</v>
      </c>
      <c r="E6" t="s">
        <v>12</v>
      </c>
      <c r="L6">
        <v>1032</v>
      </c>
      <c r="M6">
        <v>10349.053</v>
      </c>
      <c r="N6">
        <v>9925.211</v>
      </c>
      <c r="Y6">
        <v>1032</v>
      </c>
      <c r="Z6">
        <f t="shared" si="0"/>
        <v>248.79700000000048</v>
      </c>
      <c r="AA6">
        <f t="shared" si="1"/>
        <v>-1.3799999999991996</v>
      </c>
      <c r="AC6">
        <v>-4.075657036586925</v>
      </c>
      <c r="AD6">
        <v>248.76744286324998</v>
      </c>
      <c r="AF6">
        <f t="shared" si="2"/>
        <v>248.76744286324998</v>
      </c>
      <c r="AG6">
        <f t="shared" si="3"/>
        <v>63.25</v>
      </c>
      <c r="AI6" s="25">
        <v>248.76744286324998</v>
      </c>
      <c r="AJ6" s="25">
        <v>63.25</v>
      </c>
    </row>
    <row r="7" spans="1:36" ht="12.75">
      <c r="A7">
        <v>1031</v>
      </c>
      <c r="B7">
        <v>10256.801</v>
      </c>
      <c r="C7">
        <v>9919.613</v>
      </c>
      <c r="D7">
        <v>45.072</v>
      </c>
      <c r="E7" t="s">
        <v>12</v>
      </c>
      <c r="L7">
        <v>1031</v>
      </c>
      <c r="M7">
        <v>10256.801</v>
      </c>
      <c r="N7">
        <v>9919.613</v>
      </c>
      <c r="Y7">
        <v>1031</v>
      </c>
      <c r="Z7">
        <f t="shared" si="0"/>
        <v>341.0490000000009</v>
      </c>
      <c r="AA7">
        <f t="shared" si="1"/>
        <v>4.218000000000757</v>
      </c>
      <c r="AC7">
        <v>-11.695103495660689</v>
      </c>
      <c r="AD7">
        <v>340.8745172042439</v>
      </c>
      <c r="AF7">
        <f t="shared" si="2"/>
        <v>340.8745172042439</v>
      </c>
      <c r="AG7">
        <f t="shared" si="3"/>
        <v>45.072</v>
      </c>
      <c r="AI7" s="25">
        <v>340.8745172042439</v>
      </c>
      <c r="AJ7" s="25">
        <v>45.072</v>
      </c>
    </row>
    <row r="8" spans="1:36" ht="12.75">
      <c r="A8">
        <v>1030</v>
      </c>
      <c r="B8">
        <v>10158.124</v>
      </c>
      <c r="C8">
        <v>9930.093</v>
      </c>
      <c r="D8">
        <v>41.175</v>
      </c>
      <c r="E8" t="s">
        <v>12</v>
      </c>
      <c r="L8">
        <v>1030</v>
      </c>
      <c r="M8">
        <v>10158.124</v>
      </c>
      <c r="N8">
        <v>9930.093</v>
      </c>
      <c r="Y8">
        <v>1030</v>
      </c>
      <c r="Z8">
        <f t="shared" si="0"/>
        <v>439.72600000000057</v>
      </c>
      <c r="AA8">
        <f t="shared" si="1"/>
        <v>-6.262000000000626</v>
      </c>
      <c r="AC8">
        <v>-3.381295223516731</v>
      </c>
      <c r="AD8">
        <v>439.7575861342382</v>
      </c>
      <c r="AF8">
        <f t="shared" si="2"/>
        <v>439.7575861342382</v>
      </c>
      <c r="AG8">
        <f t="shared" si="3"/>
        <v>41.175</v>
      </c>
      <c r="AI8" s="25">
        <v>439.7575861342382</v>
      </c>
      <c r="AJ8" s="25">
        <v>41.175</v>
      </c>
    </row>
    <row r="9" spans="1:36" ht="12.75">
      <c r="A9">
        <v>1029</v>
      </c>
      <c r="B9">
        <v>10065.634</v>
      </c>
      <c r="C9">
        <v>9933.448</v>
      </c>
      <c r="D9">
        <v>41.599000000000004</v>
      </c>
      <c r="E9" t="s">
        <v>12</v>
      </c>
      <c r="L9">
        <v>1029</v>
      </c>
      <c r="M9">
        <v>10065.634</v>
      </c>
      <c r="N9">
        <v>9933.448</v>
      </c>
      <c r="Y9">
        <v>1029</v>
      </c>
      <c r="Z9">
        <f t="shared" si="0"/>
        <v>532.2160000000003</v>
      </c>
      <c r="AA9">
        <f t="shared" si="1"/>
        <v>-9.61700000000019</v>
      </c>
      <c r="AC9">
        <v>-2.0551127573966976</v>
      </c>
      <c r="AD9">
        <v>532.2989140103094</v>
      </c>
      <c r="AF9">
        <f t="shared" si="2"/>
        <v>532.2989140103094</v>
      </c>
      <c r="AG9">
        <f t="shared" si="3"/>
        <v>41.599000000000004</v>
      </c>
      <c r="AI9" s="25">
        <v>532.2989140103094</v>
      </c>
      <c r="AJ9" s="25">
        <v>41.599000000000004</v>
      </c>
    </row>
    <row r="10" spans="1:36" ht="12.75">
      <c r="A10">
        <v>1028</v>
      </c>
      <c r="B10">
        <v>9980.519</v>
      </c>
      <c r="C10">
        <v>9927.69</v>
      </c>
      <c r="D10">
        <v>42.307</v>
      </c>
      <c r="E10" t="s">
        <v>12</v>
      </c>
      <c r="L10">
        <v>1028</v>
      </c>
      <c r="M10">
        <v>9980.519</v>
      </c>
      <c r="N10">
        <v>9927.69</v>
      </c>
      <c r="Y10">
        <v>1028</v>
      </c>
      <c r="Z10">
        <f t="shared" si="0"/>
        <v>617.3310000000001</v>
      </c>
      <c r="AA10">
        <f t="shared" si="1"/>
        <v>-3.8590000000003783</v>
      </c>
      <c r="AC10">
        <v>-9.678029085773925</v>
      </c>
      <c r="AD10">
        <v>617.2671959492219</v>
      </c>
      <c r="AF10">
        <f t="shared" si="2"/>
        <v>617.2671959492219</v>
      </c>
      <c r="AG10">
        <f t="shared" si="3"/>
        <v>42.307</v>
      </c>
      <c r="AI10" s="25">
        <v>617.2671959492219</v>
      </c>
      <c r="AJ10" s="25">
        <v>42.307</v>
      </c>
    </row>
    <row r="11" spans="1:36" ht="12.75">
      <c r="A11">
        <v>1027</v>
      </c>
      <c r="B11">
        <v>9980.474</v>
      </c>
      <c r="C11">
        <v>9927.521</v>
      </c>
      <c r="D11">
        <v>41.925</v>
      </c>
      <c r="E11" t="s">
        <v>12</v>
      </c>
      <c r="L11">
        <v>1027</v>
      </c>
      <c r="M11">
        <v>9980.474</v>
      </c>
      <c r="N11">
        <v>9927.521</v>
      </c>
      <c r="Y11">
        <v>1027</v>
      </c>
      <c r="Z11">
        <f t="shared" si="0"/>
        <v>617.3760000000002</v>
      </c>
      <c r="AA11">
        <f t="shared" si="1"/>
        <v>-3.6900000000005093</v>
      </c>
      <c r="AC11">
        <v>-9.847975161124667</v>
      </c>
      <c r="AD11">
        <v>617.3084794988856</v>
      </c>
      <c r="AF11">
        <f t="shared" si="2"/>
        <v>617.3084794988856</v>
      </c>
      <c r="AG11">
        <f t="shared" si="3"/>
        <v>41.925</v>
      </c>
      <c r="AI11" s="25">
        <v>617.3084794988856</v>
      </c>
      <c r="AJ11" s="25">
        <v>41.925</v>
      </c>
    </row>
    <row r="12" spans="1:37" s="24" customFormat="1" ht="12.75">
      <c r="A12" s="24">
        <v>1026</v>
      </c>
      <c r="B12" s="24">
        <v>9969.018</v>
      </c>
      <c r="C12" s="24">
        <v>9926.294</v>
      </c>
      <c r="D12" s="24">
        <v>41.155</v>
      </c>
      <c r="E12" s="24" t="s">
        <v>45</v>
      </c>
      <c r="L12" s="24">
        <v>1026</v>
      </c>
      <c r="M12" s="24">
        <v>9969.018</v>
      </c>
      <c r="N12" s="24">
        <v>9926.294</v>
      </c>
      <c r="Y12" s="24">
        <v>1026</v>
      </c>
      <c r="Z12" s="24">
        <f t="shared" si="0"/>
        <v>628.8320000000003</v>
      </c>
      <c r="AA12" s="24">
        <f t="shared" si="1"/>
        <v>-2.462999999999738</v>
      </c>
      <c r="AC12" s="24">
        <v>-11.325873731924176</v>
      </c>
      <c r="AD12" s="24">
        <v>628.7348210312587</v>
      </c>
      <c r="AF12" s="24">
        <f t="shared" si="2"/>
        <v>628.7348210312587</v>
      </c>
      <c r="AG12" s="24">
        <f t="shared" si="3"/>
        <v>41.155</v>
      </c>
      <c r="AH12" s="24" t="s">
        <v>58</v>
      </c>
      <c r="AI12" s="27">
        <v>628.7348000000001</v>
      </c>
      <c r="AJ12" s="27">
        <v>41.2</v>
      </c>
      <c r="AK12" s="24" t="s">
        <v>58</v>
      </c>
    </row>
    <row r="13" spans="1:36" s="24" customFormat="1" ht="12.75">
      <c r="A13" s="24">
        <v>1001</v>
      </c>
      <c r="B13" s="24">
        <v>9458.069</v>
      </c>
      <c r="C13" s="24">
        <v>9925.956</v>
      </c>
      <c r="D13" s="24">
        <v>41.245</v>
      </c>
      <c r="E13" s="24" t="s">
        <v>46</v>
      </c>
      <c r="L13" s="24">
        <v>1001</v>
      </c>
      <c r="M13" s="24">
        <v>9458.069</v>
      </c>
      <c r="N13" s="24">
        <v>9925.956</v>
      </c>
      <c r="Y13" s="24">
        <v>1001</v>
      </c>
      <c r="Z13" s="24">
        <f t="shared" si="0"/>
        <v>1139.7810000000009</v>
      </c>
      <c r="AA13" s="24">
        <f t="shared" si="1"/>
        <v>-2.125</v>
      </c>
      <c r="AC13" s="24">
        <v>-22.86727556492892</v>
      </c>
      <c r="AD13" s="24">
        <v>1139.5535666629453</v>
      </c>
      <c r="AF13" s="24">
        <f t="shared" si="2"/>
        <v>1139.5535666629453</v>
      </c>
      <c r="AG13" s="24">
        <f t="shared" si="3"/>
        <v>41.245</v>
      </c>
      <c r="AH13" s="24" t="s">
        <v>59</v>
      </c>
      <c r="AI13" s="32">
        <v>639.9348</v>
      </c>
      <c r="AJ13" s="32">
        <v>36.6</v>
      </c>
    </row>
    <row r="14" spans="1:36" ht="12.75">
      <c r="A14">
        <v>1007</v>
      </c>
      <c r="B14">
        <v>9413.845</v>
      </c>
      <c r="C14">
        <v>9934.379</v>
      </c>
      <c r="D14">
        <v>42.081</v>
      </c>
      <c r="E14" t="s">
        <v>12</v>
      </c>
      <c r="L14">
        <v>1007</v>
      </c>
      <c r="M14">
        <v>9413.845</v>
      </c>
      <c r="N14">
        <v>9934.379</v>
      </c>
      <c r="Y14">
        <v>1007</v>
      </c>
      <c r="Z14">
        <f t="shared" si="0"/>
        <v>1184.005000000001</v>
      </c>
      <c r="AA14">
        <f t="shared" si="1"/>
        <v>-10.548000000000684</v>
      </c>
      <c r="AC14">
        <v>-15.415992006083453</v>
      </c>
      <c r="AD14">
        <v>1183.951623808789</v>
      </c>
      <c r="AF14">
        <f t="shared" si="2"/>
        <v>1183.951623808789</v>
      </c>
      <c r="AG14">
        <f t="shared" si="3"/>
        <v>42.081</v>
      </c>
      <c r="AI14" s="25">
        <v>651.7348000000001</v>
      </c>
      <c r="AJ14" s="25">
        <v>34.8</v>
      </c>
    </row>
    <row r="15" spans="1:36" ht="12.75">
      <c r="A15">
        <v>1008</v>
      </c>
      <c r="B15">
        <v>9299.302</v>
      </c>
      <c r="C15">
        <v>9933.641</v>
      </c>
      <c r="D15">
        <v>42.44</v>
      </c>
      <c r="E15" t="s">
        <v>12</v>
      </c>
      <c r="L15">
        <v>1008</v>
      </c>
      <c r="M15">
        <v>9299.302</v>
      </c>
      <c r="N15">
        <v>9933.641</v>
      </c>
      <c r="Y15">
        <v>1008</v>
      </c>
      <c r="Z15">
        <f t="shared" si="0"/>
        <v>1298.5480000000007</v>
      </c>
      <c r="AA15">
        <f t="shared" si="1"/>
        <v>-9.80999999999949</v>
      </c>
      <c r="AC15">
        <v>-18.665377498553113</v>
      </c>
      <c r="AD15">
        <v>1298.4509032253927</v>
      </c>
      <c r="AF15">
        <f t="shared" si="2"/>
        <v>1298.4509032253927</v>
      </c>
      <c r="AG15">
        <f t="shared" si="3"/>
        <v>42.44</v>
      </c>
      <c r="AI15" s="25">
        <v>662.4348</v>
      </c>
      <c r="AJ15" s="25">
        <v>35.2</v>
      </c>
    </row>
    <row r="16" spans="1:36" ht="12.75">
      <c r="A16">
        <v>1009</v>
      </c>
      <c r="B16">
        <v>9074.17</v>
      </c>
      <c r="C16">
        <v>9954.597</v>
      </c>
      <c r="D16">
        <v>42.343</v>
      </c>
      <c r="E16" t="s">
        <v>12</v>
      </c>
      <c r="L16">
        <v>1009</v>
      </c>
      <c r="M16">
        <v>9074.17</v>
      </c>
      <c r="N16">
        <v>9954.597</v>
      </c>
      <c r="Y16">
        <v>1009</v>
      </c>
      <c r="Z16">
        <f t="shared" si="0"/>
        <v>1523.6800000000003</v>
      </c>
      <c r="AA16">
        <f t="shared" si="1"/>
        <v>-30.76599999999962</v>
      </c>
      <c r="AC16">
        <v>-2.650842999742512</v>
      </c>
      <c r="AD16">
        <v>1523.988274950759</v>
      </c>
      <c r="AF16">
        <f t="shared" si="2"/>
        <v>1523.988274950759</v>
      </c>
      <c r="AG16">
        <f t="shared" si="3"/>
        <v>42.343</v>
      </c>
      <c r="AI16" s="25">
        <v>678.1348</v>
      </c>
      <c r="AJ16" s="25">
        <v>34.9</v>
      </c>
    </row>
    <row r="17" spans="1:36" ht="12.75">
      <c r="A17">
        <v>1010</v>
      </c>
      <c r="B17">
        <v>8908.156</v>
      </c>
      <c r="C17">
        <v>9954.882</v>
      </c>
      <c r="D17">
        <v>42.577</v>
      </c>
      <c r="E17" t="s">
        <v>12</v>
      </c>
      <c r="L17">
        <v>1010</v>
      </c>
      <c r="M17">
        <v>8908.156</v>
      </c>
      <c r="N17">
        <v>9954.882</v>
      </c>
      <c r="Y17">
        <v>1010</v>
      </c>
      <c r="Z17">
        <f t="shared" si="0"/>
        <v>1689.6939999999995</v>
      </c>
      <c r="AA17">
        <f t="shared" si="1"/>
        <v>-31.050999999999476</v>
      </c>
      <c r="AC17">
        <v>-6.006069427222965</v>
      </c>
      <c r="AD17">
        <v>1689.968610763831</v>
      </c>
      <c r="AF17">
        <f t="shared" si="2"/>
        <v>1689.968610763831</v>
      </c>
      <c r="AG17">
        <f t="shared" si="3"/>
        <v>42.577</v>
      </c>
      <c r="AI17" s="25">
        <v>688.1348</v>
      </c>
      <c r="AJ17" s="25">
        <v>33.8</v>
      </c>
    </row>
    <row r="18" spans="1:36" ht="12.75">
      <c r="A18">
        <v>1011</v>
      </c>
      <c r="B18">
        <v>8768.454</v>
      </c>
      <c r="C18">
        <v>9951.591</v>
      </c>
      <c r="D18">
        <v>41.95400000000001</v>
      </c>
      <c r="E18" t="s">
        <v>12</v>
      </c>
      <c r="L18">
        <v>1011</v>
      </c>
      <c r="M18">
        <v>8768.454</v>
      </c>
      <c r="N18">
        <v>9951.591</v>
      </c>
      <c r="Y18">
        <v>1011</v>
      </c>
      <c r="Z18">
        <f t="shared" si="0"/>
        <v>1829.3960000000006</v>
      </c>
      <c r="AA18">
        <f t="shared" si="1"/>
        <v>-27.76000000000022</v>
      </c>
      <c r="AC18">
        <v>-12.359497808022272</v>
      </c>
      <c r="AD18">
        <v>1829.5648622636847</v>
      </c>
      <c r="AF18">
        <f t="shared" si="2"/>
        <v>1829.5648622636847</v>
      </c>
      <c r="AG18">
        <f t="shared" si="3"/>
        <v>41.95400000000001</v>
      </c>
      <c r="AI18" s="25">
        <v>698.1348</v>
      </c>
      <c r="AJ18" s="25">
        <v>34.9</v>
      </c>
    </row>
    <row r="19" spans="1:36" ht="12.75">
      <c r="A19">
        <v>1012</v>
      </c>
      <c r="B19">
        <v>8640.343</v>
      </c>
      <c r="C19">
        <v>9968.33</v>
      </c>
      <c r="D19">
        <v>42.724000000000004</v>
      </c>
      <c r="E19" t="s">
        <v>12</v>
      </c>
      <c r="L19">
        <v>1012</v>
      </c>
      <c r="M19">
        <v>8640.343</v>
      </c>
      <c r="N19">
        <v>9968.33</v>
      </c>
      <c r="Y19">
        <v>1012</v>
      </c>
      <c r="Z19">
        <f t="shared" si="0"/>
        <v>1957.5069999999996</v>
      </c>
      <c r="AA19">
        <f t="shared" si="1"/>
        <v>-44.498999999999796</v>
      </c>
      <c r="AC19">
        <v>1.5664118569604284</v>
      </c>
      <c r="AD19">
        <v>1958.0120945499525</v>
      </c>
      <c r="AF19">
        <f t="shared" si="2"/>
        <v>1958.0120945499525</v>
      </c>
      <c r="AG19">
        <f t="shared" si="3"/>
        <v>42.724000000000004</v>
      </c>
      <c r="AI19" s="25">
        <v>709.5348</v>
      </c>
      <c r="AJ19" s="25">
        <v>33.3</v>
      </c>
    </row>
    <row r="20" spans="1:36" ht="12.75">
      <c r="A20">
        <v>1013</v>
      </c>
      <c r="B20">
        <v>8549.834</v>
      </c>
      <c r="C20">
        <v>9972.04</v>
      </c>
      <c r="D20">
        <v>43.849000000000004</v>
      </c>
      <c r="E20" t="s">
        <v>12</v>
      </c>
      <c r="L20">
        <v>1013</v>
      </c>
      <c r="M20">
        <v>8549.834</v>
      </c>
      <c r="N20">
        <v>9972.04</v>
      </c>
      <c r="Y20">
        <v>1013</v>
      </c>
      <c r="Z20">
        <f t="shared" si="0"/>
        <v>2048.0159999999996</v>
      </c>
      <c r="AA20">
        <f t="shared" si="1"/>
        <v>-48.20900000000074</v>
      </c>
      <c r="AC20">
        <v>3.2909459897053708</v>
      </c>
      <c r="AD20">
        <v>2048.5806827194997</v>
      </c>
      <c r="AF20">
        <f t="shared" si="2"/>
        <v>2048.5806827194997</v>
      </c>
      <c r="AG20">
        <f t="shared" si="3"/>
        <v>43.849000000000004</v>
      </c>
      <c r="AI20" s="25">
        <v>722.7348000000001</v>
      </c>
      <c r="AJ20" s="25">
        <v>32.9</v>
      </c>
    </row>
    <row r="21" spans="1:36" ht="12.75">
      <c r="A21">
        <v>1014</v>
      </c>
      <c r="B21">
        <v>8349.16</v>
      </c>
      <c r="C21">
        <v>9973.981</v>
      </c>
      <c r="D21">
        <v>47.039</v>
      </c>
      <c r="E21" t="s">
        <v>12</v>
      </c>
      <c r="L21">
        <v>1014</v>
      </c>
      <c r="M21">
        <v>8349.16</v>
      </c>
      <c r="N21">
        <v>9973.981</v>
      </c>
      <c r="Y21">
        <v>1014</v>
      </c>
      <c r="Z21">
        <f t="shared" si="0"/>
        <v>2248.6900000000005</v>
      </c>
      <c r="AA21">
        <f t="shared" si="1"/>
        <v>-50.149999999999636</v>
      </c>
      <c r="AC21">
        <v>0.8313380911349526</v>
      </c>
      <c r="AD21">
        <v>2249.248996326769</v>
      </c>
      <c r="AF21">
        <f t="shared" si="2"/>
        <v>2249.248996326769</v>
      </c>
      <c r="AG21">
        <f t="shared" si="3"/>
        <v>47.039</v>
      </c>
      <c r="AI21" s="25">
        <v>731.4348</v>
      </c>
      <c r="AJ21" s="25">
        <v>35.1</v>
      </c>
    </row>
    <row r="22" spans="1:36" ht="12.75">
      <c r="A22">
        <v>1015</v>
      </c>
      <c r="B22">
        <v>8270.576</v>
      </c>
      <c r="C22">
        <v>9974.873</v>
      </c>
      <c r="D22">
        <v>47.964</v>
      </c>
      <c r="E22" t="s">
        <v>12</v>
      </c>
      <c r="L22">
        <v>1015</v>
      </c>
      <c r="M22">
        <v>8270.576</v>
      </c>
      <c r="N22">
        <v>9974.873</v>
      </c>
      <c r="Y22">
        <v>1015</v>
      </c>
      <c r="Z22">
        <f t="shared" si="0"/>
        <v>2327.2740000000013</v>
      </c>
      <c r="AA22">
        <f t="shared" si="1"/>
        <v>-51.04199999999946</v>
      </c>
      <c r="AC22">
        <v>2.6974714657512777E-05</v>
      </c>
      <c r="AD22">
        <v>2327.833661763659</v>
      </c>
      <c r="AF22">
        <f t="shared" si="2"/>
        <v>2327.833661763659</v>
      </c>
      <c r="AG22">
        <f t="shared" si="3"/>
        <v>47.964</v>
      </c>
      <c r="AI22" s="25">
        <v>740.1348</v>
      </c>
      <c r="AJ22" s="25">
        <v>30.3</v>
      </c>
    </row>
    <row r="23" spans="35:36" ht="12.75">
      <c r="AI23" s="25">
        <v>745.2348</v>
      </c>
      <c r="AJ23" s="25">
        <v>29.6</v>
      </c>
    </row>
    <row r="24" spans="1:36" ht="18">
      <c r="A24" s="14" t="s">
        <v>69</v>
      </c>
      <c r="B24" s="14"/>
      <c r="C24" s="14"/>
      <c r="D24" s="14"/>
      <c r="E24" s="14"/>
      <c r="AI24" s="25">
        <v>753.0348</v>
      </c>
      <c r="AJ24" s="25">
        <v>29.2</v>
      </c>
    </row>
    <row r="25" spans="1:36" ht="12.75">
      <c r="A25" t="s">
        <v>71</v>
      </c>
      <c r="D25" t="s">
        <v>72</v>
      </c>
      <c r="AF25" t="s">
        <v>118</v>
      </c>
      <c r="AG25">
        <f>AVERAGE(AG12:AG13)</f>
        <v>41.2</v>
      </c>
      <c r="AI25" s="25">
        <v>765.3348000000001</v>
      </c>
      <c r="AJ25" s="25">
        <v>28.7</v>
      </c>
    </row>
    <row r="26" spans="1:36" ht="12.75">
      <c r="A26" t="s">
        <v>70</v>
      </c>
      <c r="B26" t="s">
        <v>65</v>
      </c>
      <c r="D26" t="s">
        <v>70</v>
      </c>
      <c r="E26" t="s">
        <v>65</v>
      </c>
      <c r="AI26" s="25">
        <v>772.7348</v>
      </c>
      <c r="AJ26" s="25">
        <v>29.6</v>
      </c>
    </row>
    <row r="27" spans="1:36" ht="12.75">
      <c r="A27">
        <v>3.6</v>
      </c>
      <c r="B27">
        <v>34.6</v>
      </c>
      <c r="D27">
        <v>0</v>
      </c>
      <c r="E27">
        <v>11.7</v>
      </c>
      <c r="AF27" t="s">
        <v>130</v>
      </c>
      <c r="AI27" s="25">
        <v>788.4348</v>
      </c>
      <c r="AJ27" s="25">
        <v>29.3</v>
      </c>
    </row>
    <row r="28" spans="1:36" ht="12.75">
      <c r="A28">
        <v>5.4</v>
      </c>
      <c r="B28">
        <v>46.4</v>
      </c>
      <c r="D28">
        <f>A27+1</f>
        <v>4.6</v>
      </c>
      <c r="E28">
        <f>B27-11.7</f>
        <v>22.900000000000002</v>
      </c>
      <c r="AC28" t="s">
        <v>65</v>
      </c>
      <c r="AD28" t="s">
        <v>70</v>
      </c>
      <c r="AF28" t="s">
        <v>65</v>
      </c>
      <c r="AG28" t="s">
        <v>129</v>
      </c>
      <c r="AI28" s="25">
        <v>805.2348</v>
      </c>
      <c r="AJ28" s="25">
        <v>28.2</v>
      </c>
    </row>
    <row r="29" spans="1:36" ht="12.75">
      <c r="A29">
        <v>5</v>
      </c>
      <c r="B29">
        <v>57.1</v>
      </c>
      <c r="D29">
        <f aca="true" t="shared" si="4" ref="D29:D63">A28+1</f>
        <v>6.4</v>
      </c>
      <c r="E29">
        <f aca="true" t="shared" si="5" ref="E29:E64">B28-11.7</f>
        <v>34.7</v>
      </c>
      <c r="AC29">
        <v>11.7</v>
      </c>
      <c r="AD29">
        <v>0</v>
      </c>
      <c r="AF29">
        <f>AC29+617.0348</f>
        <v>628.7348000000001</v>
      </c>
      <c r="AG29">
        <f>41.2-AD29</f>
        <v>41.2</v>
      </c>
      <c r="AI29" s="25">
        <v>817.7348</v>
      </c>
      <c r="AJ29" s="25">
        <v>25.1</v>
      </c>
    </row>
    <row r="30" spans="1:36" ht="12.75">
      <c r="A30">
        <v>5.3</v>
      </c>
      <c r="B30">
        <v>72.8</v>
      </c>
      <c r="D30">
        <f t="shared" si="4"/>
        <v>6</v>
      </c>
      <c r="E30">
        <f t="shared" si="5"/>
        <v>45.400000000000006</v>
      </c>
      <c r="AC30">
        <v>22.9</v>
      </c>
      <c r="AD30">
        <v>4.6</v>
      </c>
      <c r="AF30">
        <f aca="true" t="shared" si="6" ref="AF30:AF66">AC30+617.0348</f>
        <v>639.9348</v>
      </c>
      <c r="AG30">
        <f aca="true" t="shared" si="7" ref="AG30:AG66">41.2-AD30</f>
        <v>36.6</v>
      </c>
      <c r="AI30" s="25">
        <v>835.1348</v>
      </c>
      <c r="AJ30" s="25">
        <v>24.7</v>
      </c>
    </row>
    <row r="31" spans="1:36" ht="12.75">
      <c r="A31">
        <v>6.4</v>
      </c>
      <c r="B31">
        <v>82.8</v>
      </c>
      <c r="D31">
        <f t="shared" si="4"/>
        <v>6.3</v>
      </c>
      <c r="E31">
        <f t="shared" si="5"/>
        <v>61.099999999999994</v>
      </c>
      <c r="AC31">
        <v>34.7</v>
      </c>
      <c r="AD31">
        <v>6.4</v>
      </c>
      <c r="AF31">
        <f t="shared" si="6"/>
        <v>651.7348000000001</v>
      </c>
      <c r="AG31">
        <f t="shared" si="7"/>
        <v>34.800000000000004</v>
      </c>
      <c r="AI31" s="25">
        <v>846.3348000000001</v>
      </c>
      <c r="AJ31" s="25">
        <v>24.2</v>
      </c>
    </row>
    <row r="32" spans="1:36" ht="12.75">
      <c r="A32">
        <v>5.3</v>
      </c>
      <c r="B32">
        <v>92.8</v>
      </c>
      <c r="D32">
        <f t="shared" si="4"/>
        <v>7.4</v>
      </c>
      <c r="E32">
        <f t="shared" si="5"/>
        <v>71.1</v>
      </c>
      <c r="AC32">
        <v>45.4</v>
      </c>
      <c r="AD32">
        <v>6</v>
      </c>
      <c r="AF32">
        <f t="shared" si="6"/>
        <v>662.4348</v>
      </c>
      <c r="AG32">
        <f t="shared" si="7"/>
        <v>35.2</v>
      </c>
      <c r="AI32" s="25">
        <v>865.1348</v>
      </c>
      <c r="AJ32" s="25">
        <v>22.1</v>
      </c>
    </row>
    <row r="33" spans="1:36" s="14" customFormat="1" ht="20.25" customHeight="1">
      <c r="A33">
        <v>6.9</v>
      </c>
      <c r="B33">
        <v>104.2</v>
      </c>
      <c r="C33"/>
      <c r="D33">
        <f t="shared" si="4"/>
        <v>6.3</v>
      </c>
      <c r="E33">
        <f t="shared" si="5"/>
        <v>81.1</v>
      </c>
      <c r="AC33">
        <v>61.1</v>
      </c>
      <c r="AD33">
        <v>6.3</v>
      </c>
      <c r="AF33">
        <f t="shared" si="6"/>
        <v>678.1348</v>
      </c>
      <c r="AG33">
        <f t="shared" si="7"/>
        <v>34.900000000000006</v>
      </c>
      <c r="AI33" s="29">
        <v>872.4348</v>
      </c>
      <c r="AJ33" s="29">
        <v>22.6</v>
      </c>
    </row>
    <row r="34" spans="1:36" ht="18">
      <c r="A34">
        <v>7.3</v>
      </c>
      <c r="B34">
        <v>117.4</v>
      </c>
      <c r="D34">
        <f t="shared" si="4"/>
        <v>7.9</v>
      </c>
      <c r="E34">
        <f t="shared" si="5"/>
        <v>92.5</v>
      </c>
      <c r="AC34" s="14">
        <v>71.1</v>
      </c>
      <c r="AD34" s="14">
        <v>7.4</v>
      </c>
      <c r="AF34">
        <f t="shared" si="6"/>
        <v>688.1348</v>
      </c>
      <c r="AG34">
        <f t="shared" si="7"/>
        <v>33.800000000000004</v>
      </c>
      <c r="AI34" s="25">
        <v>880.0348</v>
      </c>
      <c r="AJ34" s="25">
        <v>22.7</v>
      </c>
    </row>
    <row r="35" spans="1:36" ht="12.75">
      <c r="A35">
        <v>5.1</v>
      </c>
      <c r="B35">
        <v>126.1</v>
      </c>
      <c r="D35">
        <f t="shared" si="4"/>
        <v>8.3</v>
      </c>
      <c r="E35">
        <f t="shared" si="5"/>
        <v>105.7</v>
      </c>
      <c r="AC35">
        <v>81.1</v>
      </c>
      <c r="AD35">
        <v>6.3</v>
      </c>
      <c r="AF35">
        <f t="shared" si="6"/>
        <v>698.1348</v>
      </c>
      <c r="AG35">
        <f t="shared" si="7"/>
        <v>34.900000000000006</v>
      </c>
      <c r="AI35" s="25">
        <v>893.1348</v>
      </c>
      <c r="AJ35" s="25">
        <v>23.1</v>
      </c>
    </row>
    <row r="36" spans="1:36" ht="12.75">
      <c r="A36">
        <v>9.9</v>
      </c>
      <c r="B36">
        <v>134.8</v>
      </c>
      <c r="D36">
        <f t="shared" si="4"/>
        <v>6.1</v>
      </c>
      <c r="E36">
        <f t="shared" si="5"/>
        <v>114.39999999999999</v>
      </c>
      <c r="AC36">
        <v>92.5</v>
      </c>
      <c r="AD36">
        <v>7.9</v>
      </c>
      <c r="AF36">
        <f t="shared" si="6"/>
        <v>709.5348</v>
      </c>
      <c r="AG36">
        <f t="shared" si="7"/>
        <v>33.300000000000004</v>
      </c>
      <c r="AI36" s="25">
        <v>903.4348</v>
      </c>
      <c r="AJ36" s="25">
        <v>23.4</v>
      </c>
    </row>
    <row r="37" spans="1:36" ht="12.75">
      <c r="A37">
        <v>10.6</v>
      </c>
      <c r="B37">
        <v>139.9</v>
      </c>
      <c r="D37">
        <f t="shared" si="4"/>
        <v>10.9</v>
      </c>
      <c r="E37">
        <f t="shared" si="5"/>
        <v>123.10000000000001</v>
      </c>
      <c r="AC37">
        <v>105.7</v>
      </c>
      <c r="AD37">
        <v>8.3</v>
      </c>
      <c r="AF37">
        <f t="shared" si="6"/>
        <v>722.7348000000001</v>
      </c>
      <c r="AG37">
        <f t="shared" si="7"/>
        <v>32.900000000000006</v>
      </c>
      <c r="AI37" s="25">
        <v>916.2348</v>
      </c>
      <c r="AJ37" s="25">
        <v>24.7</v>
      </c>
    </row>
    <row r="38" spans="1:36" ht="12.75">
      <c r="A38">
        <v>11</v>
      </c>
      <c r="B38">
        <v>147.7</v>
      </c>
      <c r="D38">
        <f t="shared" si="4"/>
        <v>11.6</v>
      </c>
      <c r="E38">
        <f t="shared" si="5"/>
        <v>128.20000000000002</v>
      </c>
      <c r="AC38">
        <v>114.4</v>
      </c>
      <c r="AD38">
        <v>6.1</v>
      </c>
      <c r="AF38">
        <f t="shared" si="6"/>
        <v>731.4348</v>
      </c>
      <c r="AG38">
        <f t="shared" si="7"/>
        <v>35.1</v>
      </c>
      <c r="AI38" s="25">
        <v>930.7348</v>
      </c>
      <c r="AJ38" s="25">
        <v>24.2</v>
      </c>
    </row>
    <row r="39" spans="1:36" ht="12.75">
      <c r="A39">
        <v>11.5</v>
      </c>
      <c r="B39">
        <v>160</v>
      </c>
      <c r="D39">
        <f t="shared" si="4"/>
        <v>12</v>
      </c>
      <c r="E39">
        <f t="shared" si="5"/>
        <v>136</v>
      </c>
      <c r="AC39">
        <v>123.1</v>
      </c>
      <c r="AD39">
        <v>10.9</v>
      </c>
      <c r="AF39">
        <f t="shared" si="6"/>
        <v>740.1348</v>
      </c>
      <c r="AG39">
        <f t="shared" si="7"/>
        <v>30.300000000000004</v>
      </c>
      <c r="AI39" s="25">
        <v>944.9348</v>
      </c>
      <c r="AJ39" s="25">
        <v>25.8</v>
      </c>
    </row>
    <row r="40" spans="1:36" ht="12.75">
      <c r="A40">
        <v>10.6</v>
      </c>
      <c r="B40">
        <v>167.4</v>
      </c>
      <c r="D40">
        <f t="shared" si="4"/>
        <v>12.5</v>
      </c>
      <c r="E40">
        <f t="shared" si="5"/>
        <v>148.3</v>
      </c>
      <c r="AC40">
        <v>128.2</v>
      </c>
      <c r="AD40">
        <v>11.6</v>
      </c>
      <c r="AF40">
        <f t="shared" si="6"/>
        <v>745.2348</v>
      </c>
      <c r="AG40">
        <f t="shared" si="7"/>
        <v>29.6</v>
      </c>
      <c r="AI40" s="25">
        <v>955.4348</v>
      </c>
      <c r="AJ40" s="25">
        <v>27.1</v>
      </c>
    </row>
    <row r="41" spans="1:36" ht="12.75">
      <c r="A41">
        <v>10.9</v>
      </c>
      <c r="B41">
        <v>183.1</v>
      </c>
      <c r="D41">
        <f t="shared" si="4"/>
        <v>11.6</v>
      </c>
      <c r="E41">
        <f t="shared" si="5"/>
        <v>155.70000000000002</v>
      </c>
      <c r="AC41">
        <v>136</v>
      </c>
      <c r="AD41">
        <v>12</v>
      </c>
      <c r="AF41">
        <f t="shared" si="6"/>
        <v>753.0348</v>
      </c>
      <c r="AG41">
        <f t="shared" si="7"/>
        <v>29.200000000000003</v>
      </c>
      <c r="AI41" s="25">
        <v>972.1348</v>
      </c>
      <c r="AJ41" s="25">
        <v>27.9</v>
      </c>
    </row>
    <row r="42" spans="1:36" ht="12.75">
      <c r="A42">
        <v>12</v>
      </c>
      <c r="B42">
        <v>199.9</v>
      </c>
      <c r="D42">
        <f t="shared" si="4"/>
        <v>11.9</v>
      </c>
      <c r="E42">
        <f t="shared" si="5"/>
        <v>171.4</v>
      </c>
      <c r="AC42">
        <v>148.3</v>
      </c>
      <c r="AD42">
        <v>12.5</v>
      </c>
      <c r="AF42">
        <f t="shared" si="6"/>
        <v>765.3348000000001</v>
      </c>
      <c r="AG42">
        <f t="shared" si="7"/>
        <v>28.700000000000003</v>
      </c>
      <c r="AI42" s="25">
        <v>993.6348</v>
      </c>
      <c r="AJ42" s="25">
        <v>28.5</v>
      </c>
    </row>
    <row r="43" spans="1:36" ht="12.75">
      <c r="A43">
        <v>15.1</v>
      </c>
      <c r="B43">
        <v>212.4</v>
      </c>
      <c r="D43">
        <f t="shared" si="4"/>
        <v>13</v>
      </c>
      <c r="E43">
        <f t="shared" si="5"/>
        <v>188.20000000000002</v>
      </c>
      <c r="AC43">
        <v>155.7</v>
      </c>
      <c r="AD43">
        <v>11.6</v>
      </c>
      <c r="AF43">
        <f t="shared" si="6"/>
        <v>772.7348</v>
      </c>
      <c r="AG43">
        <f t="shared" si="7"/>
        <v>29.6</v>
      </c>
      <c r="AI43" s="25">
        <v>1003.2348</v>
      </c>
      <c r="AJ43" s="25">
        <v>27.3</v>
      </c>
    </row>
    <row r="44" spans="1:36" ht="12.75">
      <c r="A44">
        <v>15.5</v>
      </c>
      <c r="B44">
        <v>229.8</v>
      </c>
      <c r="D44">
        <f t="shared" si="4"/>
        <v>16.1</v>
      </c>
      <c r="E44">
        <f t="shared" si="5"/>
        <v>200.70000000000002</v>
      </c>
      <c r="AC44">
        <v>171.4</v>
      </c>
      <c r="AD44">
        <v>11.9</v>
      </c>
      <c r="AF44">
        <f t="shared" si="6"/>
        <v>788.4348</v>
      </c>
      <c r="AG44">
        <f t="shared" si="7"/>
        <v>29.300000000000004</v>
      </c>
      <c r="AI44" s="25">
        <v>1009.1348</v>
      </c>
      <c r="AJ44" s="25">
        <v>26.6</v>
      </c>
    </row>
    <row r="45" spans="1:36" ht="12.75">
      <c r="A45">
        <v>16</v>
      </c>
      <c r="B45">
        <v>241</v>
      </c>
      <c r="D45">
        <f t="shared" si="4"/>
        <v>16.5</v>
      </c>
      <c r="E45">
        <f t="shared" si="5"/>
        <v>218.10000000000002</v>
      </c>
      <c r="AC45">
        <v>188.2</v>
      </c>
      <c r="AD45">
        <v>13</v>
      </c>
      <c r="AF45">
        <f t="shared" si="6"/>
        <v>805.2348</v>
      </c>
      <c r="AG45">
        <f t="shared" si="7"/>
        <v>28.200000000000003</v>
      </c>
      <c r="AI45" s="25">
        <v>1024.8348</v>
      </c>
      <c r="AJ45" s="25">
        <v>26.6</v>
      </c>
    </row>
    <row r="46" spans="1:36" ht="12.75">
      <c r="A46">
        <v>18.1</v>
      </c>
      <c r="B46">
        <v>259.8</v>
      </c>
      <c r="D46">
        <f t="shared" si="4"/>
        <v>17</v>
      </c>
      <c r="E46">
        <f t="shared" si="5"/>
        <v>229.3</v>
      </c>
      <c r="AC46">
        <v>200.7</v>
      </c>
      <c r="AD46">
        <v>16.1</v>
      </c>
      <c r="AF46">
        <f t="shared" si="6"/>
        <v>817.7348</v>
      </c>
      <c r="AG46">
        <f t="shared" si="7"/>
        <v>25.1</v>
      </c>
      <c r="AI46" s="25">
        <v>1047.1348</v>
      </c>
      <c r="AJ46" s="25">
        <v>31.2</v>
      </c>
    </row>
    <row r="47" spans="1:36" ht="12.75">
      <c r="A47">
        <v>17.6</v>
      </c>
      <c r="B47">
        <v>267.1</v>
      </c>
      <c r="D47">
        <f t="shared" si="4"/>
        <v>19.1</v>
      </c>
      <c r="E47">
        <f t="shared" si="5"/>
        <v>248.10000000000002</v>
      </c>
      <c r="AC47">
        <v>218.1</v>
      </c>
      <c r="AD47">
        <v>16.5</v>
      </c>
      <c r="AF47">
        <f t="shared" si="6"/>
        <v>835.1348</v>
      </c>
      <c r="AG47">
        <f t="shared" si="7"/>
        <v>24.700000000000003</v>
      </c>
      <c r="AI47" s="25">
        <v>1063.9348</v>
      </c>
      <c r="AJ47" s="25">
        <v>32.4</v>
      </c>
    </row>
    <row r="48" spans="1:36" ht="12.75">
      <c r="A48">
        <v>17.5</v>
      </c>
      <c r="B48">
        <v>274.7</v>
      </c>
      <c r="D48">
        <f t="shared" si="4"/>
        <v>18.6</v>
      </c>
      <c r="E48">
        <f t="shared" si="5"/>
        <v>255.40000000000003</v>
      </c>
      <c r="AC48">
        <v>229.3</v>
      </c>
      <c r="AD48">
        <v>17</v>
      </c>
      <c r="AF48">
        <f t="shared" si="6"/>
        <v>846.3348000000001</v>
      </c>
      <c r="AG48">
        <f t="shared" si="7"/>
        <v>24.200000000000003</v>
      </c>
      <c r="AI48" s="25">
        <v>1062.0348</v>
      </c>
      <c r="AJ48" s="25">
        <v>36</v>
      </c>
    </row>
    <row r="49" spans="1:37" ht="12.75">
      <c r="A49">
        <v>17.1</v>
      </c>
      <c r="B49">
        <v>287.8</v>
      </c>
      <c r="D49">
        <f t="shared" si="4"/>
        <v>18.5</v>
      </c>
      <c r="E49">
        <f t="shared" si="5"/>
        <v>263</v>
      </c>
      <c r="AC49">
        <v>248.1</v>
      </c>
      <c r="AD49">
        <v>19.1</v>
      </c>
      <c r="AF49">
        <f t="shared" si="6"/>
        <v>865.1348</v>
      </c>
      <c r="AG49">
        <f t="shared" si="7"/>
        <v>22.1</v>
      </c>
      <c r="AI49" s="27">
        <v>1130.8348</v>
      </c>
      <c r="AJ49" s="27">
        <v>41.2</v>
      </c>
      <c r="AK49" s="24" t="s">
        <v>59</v>
      </c>
    </row>
    <row r="50" spans="1:36" ht="12.75">
      <c r="A50">
        <v>16.8</v>
      </c>
      <c r="B50">
        <v>298.1</v>
      </c>
      <c r="D50">
        <f t="shared" si="4"/>
        <v>18.1</v>
      </c>
      <c r="E50">
        <f t="shared" si="5"/>
        <v>276.1</v>
      </c>
      <c r="AC50">
        <v>255.4</v>
      </c>
      <c r="AD50">
        <v>18.6</v>
      </c>
      <c r="AF50">
        <f t="shared" si="6"/>
        <v>872.4348</v>
      </c>
      <c r="AG50">
        <f t="shared" si="7"/>
        <v>22.6</v>
      </c>
      <c r="AI50" s="25">
        <v>1183.951623808789</v>
      </c>
      <c r="AJ50" s="25">
        <v>42.081</v>
      </c>
    </row>
    <row r="51" spans="1:36" ht="12.75">
      <c r="A51">
        <v>15.5</v>
      </c>
      <c r="B51">
        <v>310.9</v>
      </c>
      <c r="D51">
        <f t="shared" si="4"/>
        <v>17.8</v>
      </c>
      <c r="E51">
        <f t="shared" si="5"/>
        <v>286.40000000000003</v>
      </c>
      <c r="AC51">
        <v>263</v>
      </c>
      <c r="AD51">
        <v>18.5</v>
      </c>
      <c r="AF51">
        <f t="shared" si="6"/>
        <v>880.0348</v>
      </c>
      <c r="AG51">
        <f t="shared" si="7"/>
        <v>22.700000000000003</v>
      </c>
      <c r="AI51" s="25">
        <v>1298.4509032253927</v>
      </c>
      <c r="AJ51" s="25">
        <v>42.44</v>
      </c>
    </row>
    <row r="52" spans="1:36" ht="12.75">
      <c r="A52">
        <v>16</v>
      </c>
      <c r="B52">
        <v>325.4</v>
      </c>
      <c r="D52">
        <f t="shared" si="4"/>
        <v>16.5</v>
      </c>
      <c r="E52">
        <f t="shared" si="5"/>
        <v>299.2</v>
      </c>
      <c r="AC52">
        <v>276.1</v>
      </c>
      <c r="AD52">
        <v>18.1</v>
      </c>
      <c r="AF52">
        <f t="shared" si="6"/>
        <v>893.1348</v>
      </c>
      <c r="AG52">
        <f t="shared" si="7"/>
        <v>23.1</v>
      </c>
      <c r="AI52" s="25">
        <v>1523.988274950759</v>
      </c>
      <c r="AJ52" s="25">
        <v>42.343</v>
      </c>
    </row>
    <row r="53" spans="1:36" ht="12.75">
      <c r="A53">
        <v>14.4</v>
      </c>
      <c r="B53">
        <v>339.6</v>
      </c>
      <c r="D53">
        <f t="shared" si="4"/>
        <v>17</v>
      </c>
      <c r="E53">
        <f t="shared" si="5"/>
        <v>313.7</v>
      </c>
      <c r="AC53">
        <v>286.4</v>
      </c>
      <c r="AD53">
        <v>17.8</v>
      </c>
      <c r="AF53">
        <f t="shared" si="6"/>
        <v>903.4348</v>
      </c>
      <c r="AG53">
        <f t="shared" si="7"/>
        <v>23.400000000000002</v>
      </c>
      <c r="AI53" s="25">
        <v>1689.968610763831</v>
      </c>
      <c r="AJ53" s="25">
        <v>42.577</v>
      </c>
    </row>
    <row r="54" spans="1:36" ht="12.75">
      <c r="A54">
        <v>13.1</v>
      </c>
      <c r="B54">
        <v>350.1</v>
      </c>
      <c r="D54">
        <f t="shared" si="4"/>
        <v>15.4</v>
      </c>
      <c r="E54">
        <f t="shared" si="5"/>
        <v>327.90000000000003</v>
      </c>
      <c r="AC54">
        <v>299.2</v>
      </c>
      <c r="AD54">
        <v>16.5</v>
      </c>
      <c r="AF54">
        <f t="shared" si="6"/>
        <v>916.2348</v>
      </c>
      <c r="AG54">
        <f t="shared" si="7"/>
        <v>24.700000000000003</v>
      </c>
      <c r="AI54" s="25">
        <v>1829.5648622636847</v>
      </c>
      <c r="AJ54" s="25">
        <v>41.95400000000001</v>
      </c>
    </row>
    <row r="55" spans="1:36" ht="12.75">
      <c r="A55">
        <v>12.3</v>
      </c>
      <c r="B55">
        <v>366.8</v>
      </c>
      <c r="D55">
        <f t="shared" si="4"/>
        <v>14.1</v>
      </c>
      <c r="E55">
        <f t="shared" si="5"/>
        <v>338.40000000000003</v>
      </c>
      <c r="AC55">
        <v>313.7</v>
      </c>
      <c r="AD55">
        <v>17</v>
      </c>
      <c r="AF55">
        <f t="shared" si="6"/>
        <v>930.7348</v>
      </c>
      <c r="AG55">
        <f t="shared" si="7"/>
        <v>24.200000000000003</v>
      </c>
      <c r="AI55" s="25">
        <v>1958.0120945499525</v>
      </c>
      <c r="AJ55" s="25">
        <v>42.724000000000004</v>
      </c>
    </row>
    <row r="56" spans="1:36" ht="12.75">
      <c r="A56">
        <v>11.7</v>
      </c>
      <c r="B56">
        <v>388.3</v>
      </c>
      <c r="D56">
        <f t="shared" si="4"/>
        <v>13.3</v>
      </c>
      <c r="E56">
        <f t="shared" si="5"/>
        <v>355.1</v>
      </c>
      <c r="AC56">
        <v>327.9</v>
      </c>
      <c r="AD56">
        <v>15.4</v>
      </c>
      <c r="AF56">
        <f t="shared" si="6"/>
        <v>944.9348</v>
      </c>
      <c r="AG56">
        <f t="shared" si="7"/>
        <v>25.800000000000004</v>
      </c>
      <c r="AI56" s="25">
        <v>2048.5806827194997</v>
      </c>
      <c r="AJ56" s="25">
        <v>43.849000000000004</v>
      </c>
    </row>
    <row r="57" spans="1:36" ht="12.75">
      <c r="A57">
        <v>12.9</v>
      </c>
      <c r="B57">
        <v>397.9</v>
      </c>
      <c r="D57">
        <f t="shared" si="4"/>
        <v>12.7</v>
      </c>
      <c r="E57">
        <f t="shared" si="5"/>
        <v>376.6</v>
      </c>
      <c r="AC57">
        <v>338.4</v>
      </c>
      <c r="AD57">
        <v>14.1</v>
      </c>
      <c r="AF57">
        <f t="shared" si="6"/>
        <v>955.4348</v>
      </c>
      <c r="AG57">
        <f t="shared" si="7"/>
        <v>27.1</v>
      </c>
      <c r="AI57" s="25">
        <v>2249.248996326769</v>
      </c>
      <c r="AJ57" s="25">
        <v>47.039</v>
      </c>
    </row>
    <row r="58" spans="1:36" ht="12.75">
      <c r="A58">
        <v>13.6</v>
      </c>
      <c r="B58">
        <v>403.8</v>
      </c>
      <c r="D58">
        <f t="shared" si="4"/>
        <v>13.9</v>
      </c>
      <c r="E58">
        <f t="shared" si="5"/>
        <v>386.2</v>
      </c>
      <c r="AC58">
        <v>355.1</v>
      </c>
      <c r="AD58">
        <v>13.3</v>
      </c>
      <c r="AF58">
        <f t="shared" si="6"/>
        <v>972.1348</v>
      </c>
      <c r="AG58">
        <f t="shared" si="7"/>
        <v>27.900000000000002</v>
      </c>
      <c r="AI58" s="25">
        <v>2327.833661763659</v>
      </c>
      <c r="AJ58" s="25">
        <v>47.964</v>
      </c>
    </row>
    <row r="59" spans="1:33" ht="12.75">
      <c r="A59">
        <v>13.6</v>
      </c>
      <c r="B59">
        <v>419.5</v>
      </c>
      <c r="D59">
        <f t="shared" si="4"/>
        <v>14.6</v>
      </c>
      <c r="E59">
        <f t="shared" si="5"/>
        <v>392.1</v>
      </c>
      <c r="AC59">
        <v>376.6</v>
      </c>
      <c r="AD59">
        <v>12.7</v>
      </c>
      <c r="AF59">
        <f t="shared" si="6"/>
        <v>993.6348</v>
      </c>
      <c r="AG59">
        <f t="shared" si="7"/>
        <v>28.500000000000004</v>
      </c>
    </row>
    <row r="60" spans="1:33" ht="12.75">
      <c r="A60">
        <v>9</v>
      </c>
      <c r="B60">
        <v>441.8</v>
      </c>
      <c r="D60">
        <f t="shared" si="4"/>
        <v>14.6</v>
      </c>
      <c r="E60">
        <f t="shared" si="5"/>
        <v>407.8</v>
      </c>
      <c r="AC60">
        <v>386.2</v>
      </c>
      <c r="AD60">
        <v>13.9</v>
      </c>
      <c r="AF60">
        <f t="shared" si="6"/>
        <v>1003.2348</v>
      </c>
      <c r="AG60">
        <f t="shared" si="7"/>
        <v>27.300000000000004</v>
      </c>
    </row>
    <row r="61" spans="1:33" ht="12.75">
      <c r="A61">
        <v>7.8</v>
      </c>
      <c r="B61">
        <v>458.6</v>
      </c>
      <c r="D61">
        <f t="shared" si="4"/>
        <v>10</v>
      </c>
      <c r="E61">
        <f t="shared" si="5"/>
        <v>430.1</v>
      </c>
      <c r="AC61">
        <v>392.1</v>
      </c>
      <c r="AD61">
        <v>14.6</v>
      </c>
      <c r="AF61">
        <f t="shared" si="6"/>
        <v>1009.1348</v>
      </c>
      <c r="AG61">
        <f t="shared" si="7"/>
        <v>26.6</v>
      </c>
    </row>
    <row r="62" spans="1:33" ht="12.75">
      <c r="A62">
        <v>4.2</v>
      </c>
      <c r="B62">
        <v>456.7</v>
      </c>
      <c r="D62">
        <f t="shared" si="4"/>
        <v>8.8</v>
      </c>
      <c r="E62">
        <f t="shared" si="5"/>
        <v>446.90000000000003</v>
      </c>
      <c r="AC62">
        <v>407.8</v>
      </c>
      <c r="AD62">
        <v>14.6</v>
      </c>
      <c r="AF62">
        <f t="shared" si="6"/>
        <v>1024.8348</v>
      </c>
      <c r="AG62">
        <f t="shared" si="7"/>
        <v>26.6</v>
      </c>
    </row>
    <row r="63" spans="1:33" ht="12.75">
      <c r="A63">
        <v>0</v>
      </c>
      <c r="B63">
        <v>525.5</v>
      </c>
      <c r="D63">
        <f t="shared" si="4"/>
        <v>5.2</v>
      </c>
      <c r="E63">
        <f t="shared" si="5"/>
        <v>445</v>
      </c>
      <c r="AC63">
        <v>430.1</v>
      </c>
      <c r="AD63">
        <v>10</v>
      </c>
      <c r="AF63">
        <f t="shared" si="6"/>
        <v>1047.1348</v>
      </c>
      <c r="AG63">
        <f t="shared" si="7"/>
        <v>31.200000000000003</v>
      </c>
    </row>
    <row r="64" spans="4:33" ht="12.75">
      <c r="D64">
        <v>0</v>
      </c>
      <c r="E64">
        <f t="shared" si="5"/>
        <v>513.8</v>
      </c>
      <c r="AC64">
        <v>446.9</v>
      </c>
      <c r="AD64">
        <v>8.8</v>
      </c>
      <c r="AF64">
        <f t="shared" si="6"/>
        <v>1063.9348</v>
      </c>
      <c r="AG64">
        <f t="shared" si="7"/>
        <v>32.400000000000006</v>
      </c>
    </row>
    <row r="65" spans="29:33" ht="12.75">
      <c r="AC65">
        <v>445</v>
      </c>
      <c r="AD65">
        <v>5.2</v>
      </c>
      <c r="AF65">
        <f t="shared" si="6"/>
        <v>1062.0348</v>
      </c>
      <c r="AG65">
        <f t="shared" si="7"/>
        <v>36</v>
      </c>
    </row>
    <row r="66" spans="29:33" ht="12.75">
      <c r="AC66">
        <v>513.8</v>
      </c>
      <c r="AD66">
        <v>0</v>
      </c>
      <c r="AF66">
        <f t="shared" si="6"/>
        <v>1130.8348</v>
      </c>
      <c r="AG66">
        <f t="shared" si="7"/>
        <v>41.2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 Scour</dc:creator>
  <cp:keywords/>
  <dc:description/>
  <cp:lastModifiedBy>Jeff Conaway</cp:lastModifiedBy>
  <cp:lastPrinted>1999-07-16T04:47:39Z</cp:lastPrinted>
  <dcterms:created xsi:type="dcterms:W3CDTF">2000-10-07T00:23:45Z</dcterms:created>
  <dcterms:modified xsi:type="dcterms:W3CDTF">2001-01-31T01:28:40Z</dcterms:modified>
  <cp:category/>
  <cp:version/>
  <cp:contentType/>
  <cp:contentStatus/>
</cp:coreProperties>
</file>