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5" yWindow="15" windowWidth="18765" windowHeight="10575" tabRatio="963" activeTab="6"/>
  </bookViews>
  <sheets>
    <sheet name="chem site information" sheetId="11" r:id="rId1"/>
    <sheet name="FY16 chem site costs" sheetId="10" r:id="rId2"/>
    <sheet name="Eco site information" sheetId="13" r:id="rId3"/>
    <sheet name="FY16 Eco site costs" sheetId="12" r:id="rId4"/>
    <sheet name="SW sites" sheetId="5" r:id="rId5"/>
    <sheet name="FY16 sampling by SC" sheetId="6" r:id="rId6"/>
    <sheet name="Targets sorted by SC" sheetId="9" r:id="rId7"/>
    <sheet name="Targets sorted by Region" sheetId="14" r:id="rId8"/>
  </sheets>
  <definedNames>
    <definedName name="_xlnm._FilterDatabase" localSheetId="0" hidden="1">'chem site information'!$A$1:$P$1</definedName>
    <definedName name="_xlnm._FilterDatabase" localSheetId="1" hidden="1">'FY16 chem site costs'!$A$1:$E$103</definedName>
    <definedName name="_xlnm._FilterDatabase" localSheetId="3" hidden="1">'FY16 Eco site costs'!$A$1:$Q$1</definedName>
    <definedName name="_xlnm._FilterDatabase" localSheetId="5" hidden="1">'FY16 sampling by SC'!#REF!</definedName>
    <definedName name="_xlnm._FilterDatabase" localSheetId="4" hidden="1">'SW sites'!$A$3:$R$105</definedName>
  </definedNames>
  <calcPr calcId="144525"/>
</workbook>
</file>

<file path=xl/calcChain.xml><?xml version="1.0" encoding="utf-8"?>
<calcChain xmlns="http://schemas.openxmlformats.org/spreadsheetml/2006/main">
  <c r="M26" i="9" l="1"/>
  <c r="O25" i="14" l="1"/>
  <c r="M25" i="14"/>
  <c r="O26" i="9"/>
  <c r="M25" i="6"/>
  <c r="I26" i="9" s="1"/>
  <c r="L25" i="6"/>
  <c r="V25" i="6" s="1"/>
  <c r="K25" i="6"/>
  <c r="I25" i="6"/>
  <c r="F26" i="9" s="1"/>
  <c r="H25" i="6"/>
  <c r="S25" i="6" s="1"/>
  <c r="E25" i="6"/>
  <c r="L26" i="9" s="1"/>
  <c r="D25" i="6"/>
  <c r="K25" i="14" s="1"/>
  <c r="C25" i="6"/>
  <c r="I69" i="5"/>
  <c r="I68" i="5"/>
  <c r="B25" i="6" s="1"/>
  <c r="J69" i="5"/>
  <c r="F25" i="6" s="1"/>
  <c r="D26" i="9" s="1"/>
  <c r="J68" i="5"/>
  <c r="K68" i="5"/>
  <c r="K69" i="5"/>
  <c r="R68" i="5"/>
  <c r="N25" i="6" s="1"/>
  <c r="N26" i="9" s="1"/>
  <c r="K23" i="13"/>
  <c r="L25" i="14" l="1"/>
  <c r="P25" i="6"/>
  <c r="J26" i="9"/>
  <c r="J25" i="14"/>
  <c r="C25" i="14" s="1"/>
  <c r="N25" i="14"/>
  <c r="K26" i="9"/>
  <c r="J25" i="6"/>
  <c r="G26" i="9" s="1"/>
  <c r="E26" i="9"/>
  <c r="H26" i="9"/>
  <c r="T25" i="6"/>
  <c r="U25" i="6" s="1"/>
  <c r="Q25" i="6"/>
  <c r="R25" i="6" s="1"/>
  <c r="C30" i="14"/>
  <c r="C17" i="14"/>
  <c r="C10" i="14"/>
  <c r="C40" i="9"/>
  <c r="C30" i="9"/>
  <c r="C26" i="9"/>
  <c r="M47" i="14"/>
  <c r="M46" i="14"/>
  <c r="M45" i="14"/>
  <c r="M44" i="14"/>
  <c r="M42" i="14"/>
  <c r="C42" i="14" s="1"/>
  <c r="M41" i="14"/>
  <c r="M40" i="14"/>
  <c r="M39" i="14"/>
  <c r="M38" i="14"/>
  <c r="C38" i="14" s="1"/>
  <c r="M37" i="14"/>
  <c r="M36" i="14"/>
  <c r="M35" i="14"/>
  <c r="M34" i="14"/>
  <c r="M33" i="14"/>
  <c r="M32" i="14"/>
  <c r="M31" i="14"/>
  <c r="M29" i="14"/>
  <c r="M28" i="14"/>
  <c r="M27" i="14"/>
  <c r="M23" i="14"/>
  <c r="M22" i="14"/>
  <c r="M21" i="14"/>
  <c r="M19" i="14"/>
  <c r="M18" i="14"/>
  <c r="M16" i="14"/>
  <c r="M15" i="14"/>
  <c r="C15" i="14" s="1"/>
  <c r="M14" i="14"/>
  <c r="C14" i="14" s="1"/>
  <c r="M12" i="14"/>
  <c r="M11" i="14"/>
  <c r="M8" i="14"/>
  <c r="C8" i="14" s="1"/>
  <c r="M6" i="14"/>
  <c r="M16" i="9"/>
  <c r="M11" i="9"/>
  <c r="C11" i="9" s="1"/>
  <c r="M19" i="9"/>
  <c r="M21" i="9"/>
  <c r="M44" i="9"/>
  <c r="C44" i="9" s="1"/>
  <c r="M38" i="9"/>
  <c r="C38" i="9" s="1"/>
  <c r="M41" i="9"/>
  <c r="C41" i="9" s="1"/>
  <c r="M43" i="9"/>
  <c r="M45" i="9"/>
  <c r="M46" i="9"/>
  <c r="M42" i="9"/>
  <c r="M39" i="9"/>
  <c r="M37" i="9"/>
  <c r="M36" i="9"/>
  <c r="M34" i="9"/>
  <c r="M33" i="9"/>
  <c r="M31" i="9"/>
  <c r="M32" i="9"/>
  <c r="M29" i="9"/>
  <c r="M27" i="9"/>
  <c r="M25" i="9"/>
  <c r="M23" i="9"/>
  <c r="M18" i="9"/>
  <c r="M10" i="9"/>
  <c r="M9" i="9"/>
  <c r="M7" i="9"/>
  <c r="M6" i="9"/>
  <c r="M5" i="9"/>
  <c r="M4" i="9"/>
  <c r="M3" i="9"/>
  <c r="M2" i="9"/>
  <c r="W25" i="6" l="1"/>
  <c r="X25" i="6" s="1"/>
  <c r="M57" i="9"/>
  <c r="C63" i="9" s="1"/>
  <c r="M55" i="14"/>
  <c r="C61" i="14" s="1"/>
  <c r="C6" i="14"/>
  <c r="M24" i="6" l="1"/>
  <c r="E16" i="6"/>
  <c r="E15" i="6"/>
  <c r="E19" i="6"/>
  <c r="E20" i="6"/>
  <c r="E23" i="6"/>
  <c r="E35" i="6"/>
  <c r="E8" i="6"/>
  <c r="I18" i="6"/>
  <c r="C16" i="6"/>
  <c r="G35" i="6"/>
  <c r="C35" i="6"/>
  <c r="C29" i="6"/>
  <c r="C28" i="6"/>
  <c r="C24" i="6"/>
  <c r="C20" i="6"/>
  <c r="C15" i="6"/>
  <c r="C8" i="6"/>
  <c r="K37" i="6"/>
  <c r="K32" i="6"/>
  <c r="K24" i="6"/>
  <c r="G23" i="6"/>
  <c r="G20" i="6"/>
  <c r="G19" i="6"/>
  <c r="G18" i="6"/>
  <c r="G13" i="6"/>
  <c r="G12" i="6"/>
  <c r="K11" i="6"/>
  <c r="G7" i="6"/>
  <c r="G6" i="6"/>
  <c r="G5" i="6"/>
  <c r="G32" i="6"/>
  <c r="G37" i="6"/>
  <c r="G4" i="6"/>
  <c r="L106" i="5"/>
  <c r="M106" i="5"/>
  <c r="N106" i="5"/>
  <c r="I25" i="5"/>
  <c r="I24" i="5"/>
  <c r="I23" i="5"/>
  <c r="K42" i="6" l="1"/>
  <c r="G42" i="6"/>
  <c r="C42" i="6"/>
  <c r="J110" i="10"/>
  <c r="E110" i="10"/>
  <c r="F110" i="10"/>
  <c r="G110" i="10"/>
  <c r="H110" i="10"/>
  <c r="I110" i="10"/>
  <c r="D14" i="6" l="1"/>
  <c r="H12" i="6"/>
  <c r="D12" i="6"/>
  <c r="I30" i="5"/>
  <c r="I38" i="5"/>
  <c r="I4" i="5" l="1"/>
  <c r="J4" i="5"/>
  <c r="I5" i="5"/>
  <c r="J5" i="5"/>
  <c r="I6" i="5"/>
  <c r="J6" i="5"/>
  <c r="I7" i="5"/>
  <c r="J7" i="5"/>
  <c r="I8" i="5"/>
  <c r="J8" i="5"/>
  <c r="I9" i="5"/>
  <c r="J9" i="5"/>
  <c r="I10" i="5"/>
  <c r="J10" i="5"/>
  <c r="I11" i="5"/>
  <c r="J11" i="5"/>
  <c r="I12" i="5"/>
  <c r="J12" i="5"/>
  <c r="I13" i="5"/>
  <c r="J13" i="5"/>
  <c r="I14" i="5"/>
  <c r="J14" i="5"/>
  <c r="I15" i="5"/>
  <c r="J15" i="5"/>
  <c r="I16" i="5"/>
  <c r="J16" i="5"/>
  <c r="I17" i="5"/>
  <c r="J17" i="5"/>
  <c r="I18" i="5"/>
  <c r="J18" i="5"/>
  <c r="I19" i="5"/>
  <c r="J19" i="5"/>
  <c r="I20" i="5"/>
  <c r="J20" i="5"/>
  <c r="I21" i="5"/>
  <c r="J21" i="5"/>
  <c r="I22" i="5"/>
  <c r="J22" i="5"/>
  <c r="J23" i="5"/>
  <c r="J24" i="5"/>
  <c r="J25" i="5"/>
  <c r="I26" i="5"/>
  <c r="J26" i="5"/>
  <c r="I27" i="5"/>
  <c r="J27" i="5"/>
  <c r="I28" i="5"/>
  <c r="J28" i="5"/>
  <c r="I29" i="5"/>
  <c r="J29" i="5"/>
  <c r="I31" i="5"/>
  <c r="J31" i="5"/>
  <c r="I32" i="5"/>
  <c r="J32" i="5"/>
  <c r="I33" i="5"/>
  <c r="J33" i="5"/>
  <c r="I34" i="5"/>
  <c r="J34" i="5"/>
  <c r="I35" i="5"/>
  <c r="J35" i="5"/>
  <c r="I36" i="5"/>
  <c r="J36" i="5"/>
  <c r="I37" i="5"/>
  <c r="J37" i="5"/>
  <c r="I39" i="5"/>
  <c r="J39" i="5"/>
  <c r="I40" i="5"/>
  <c r="J40" i="5"/>
  <c r="I41" i="5"/>
  <c r="J41" i="5"/>
  <c r="I42" i="5"/>
  <c r="J42" i="5"/>
  <c r="I43" i="5"/>
  <c r="J43" i="5"/>
  <c r="I44" i="5"/>
  <c r="J44" i="5"/>
  <c r="I45" i="5"/>
  <c r="J45" i="5"/>
  <c r="I46" i="5"/>
  <c r="J46" i="5"/>
  <c r="I47" i="5"/>
  <c r="J47" i="5"/>
  <c r="I48" i="5"/>
  <c r="J48" i="5"/>
  <c r="I49" i="5"/>
  <c r="J49" i="5"/>
  <c r="I50" i="5"/>
  <c r="J50" i="5"/>
  <c r="I51" i="5"/>
  <c r="J51" i="5"/>
  <c r="I52" i="5"/>
  <c r="J52" i="5"/>
  <c r="I53" i="5"/>
  <c r="J53" i="5"/>
  <c r="I54" i="5"/>
  <c r="J54" i="5"/>
  <c r="I55" i="5"/>
  <c r="J55" i="5"/>
  <c r="I56" i="5"/>
  <c r="J56" i="5"/>
  <c r="I57" i="5"/>
  <c r="J57" i="5"/>
  <c r="I58" i="5"/>
  <c r="J58" i="5"/>
  <c r="I59" i="5"/>
  <c r="J59" i="5"/>
  <c r="I60" i="5"/>
  <c r="J60" i="5"/>
  <c r="I61" i="5"/>
  <c r="J61" i="5"/>
  <c r="I62" i="5"/>
  <c r="J62" i="5"/>
  <c r="I63" i="5"/>
  <c r="J63" i="5"/>
  <c r="I64" i="5"/>
  <c r="J64" i="5"/>
  <c r="I65" i="5"/>
  <c r="J65" i="5"/>
  <c r="I66" i="5"/>
  <c r="J66" i="5"/>
  <c r="I67" i="5"/>
  <c r="J67" i="5"/>
  <c r="I70" i="5"/>
  <c r="J70" i="5"/>
  <c r="I71" i="5"/>
  <c r="J71" i="5"/>
  <c r="I72" i="5"/>
  <c r="J72" i="5"/>
  <c r="I73" i="5"/>
  <c r="J73" i="5"/>
  <c r="I74" i="5"/>
  <c r="J74" i="5"/>
  <c r="I75" i="5"/>
  <c r="J75" i="5"/>
  <c r="I76" i="5"/>
  <c r="J76" i="5"/>
  <c r="I77" i="5"/>
  <c r="J77" i="5"/>
  <c r="I78" i="5"/>
  <c r="J78" i="5"/>
  <c r="I79" i="5"/>
  <c r="J79" i="5"/>
  <c r="I80" i="5"/>
  <c r="J80" i="5"/>
  <c r="I81" i="5"/>
  <c r="J81" i="5"/>
  <c r="I82" i="5"/>
  <c r="J82" i="5"/>
  <c r="I83" i="5"/>
  <c r="J83" i="5"/>
  <c r="I84" i="5"/>
  <c r="J84" i="5"/>
  <c r="I85" i="5"/>
  <c r="J85" i="5"/>
  <c r="I86" i="5"/>
  <c r="J86" i="5"/>
  <c r="I87" i="5"/>
  <c r="J87" i="5"/>
  <c r="I88" i="5"/>
  <c r="J88" i="5"/>
  <c r="I89" i="5"/>
  <c r="J89" i="5"/>
  <c r="I90" i="5"/>
  <c r="J90" i="5"/>
  <c r="I91" i="5"/>
  <c r="J91" i="5"/>
  <c r="I92" i="5"/>
  <c r="J92" i="5"/>
  <c r="I93" i="5"/>
  <c r="J93" i="5"/>
  <c r="I94" i="5"/>
  <c r="J94" i="5"/>
  <c r="I95" i="5"/>
  <c r="J95" i="5"/>
  <c r="I96" i="5"/>
  <c r="J96" i="5"/>
  <c r="I97" i="5"/>
  <c r="J97" i="5"/>
  <c r="I98" i="5"/>
  <c r="J98" i="5"/>
  <c r="I99" i="5"/>
  <c r="J99" i="5"/>
  <c r="I100" i="5"/>
  <c r="J100" i="5"/>
  <c r="I101" i="5"/>
  <c r="J101" i="5"/>
  <c r="I102" i="5"/>
  <c r="J102" i="5"/>
  <c r="I103" i="5"/>
  <c r="J103" i="5"/>
  <c r="I104" i="5"/>
  <c r="J104" i="5"/>
  <c r="I105" i="5"/>
  <c r="J105" i="5"/>
  <c r="F106" i="5"/>
  <c r="G106" i="5"/>
  <c r="H106" i="5"/>
  <c r="B14" i="6" l="1"/>
  <c r="B12" i="6"/>
  <c r="F12" i="6"/>
  <c r="I106" i="5"/>
  <c r="J106" i="5"/>
  <c r="D10" i="9" l="1"/>
  <c r="D34" i="14"/>
  <c r="J34" i="14"/>
  <c r="J43" i="14"/>
  <c r="O46" i="9"/>
  <c r="O45" i="9"/>
  <c r="K61" i="5"/>
  <c r="R72" i="5" l="1"/>
  <c r="R70" i="5"/>
  <c r="R61" i="5"/>
  <c r="O28" i="14" l="1"/>
  <c r="O27" i="14"/>
  <c r="O26" i="14"/>
  <c r="O24" i="14"/>
  <c r="O23" i="14"/>
  <c r="O18" i="14"/>
  <c r="O20" i="14"/>
  <c r="O29" i="14"/>
  <c r="O32" i="14"/>
  <c r="H5" i="6"/>
  <c r="E32" i="14" s="1"/>
  <c r="O36" i="14"/>
  <c r="O44" i="14"/>
  <c r="O19" i="14"/>
  <c r="O43" i="9"/>
  <c r="O42" i="9"/>
  <c r="O39" i="9"/>
  <c r="O32" i="9"/>
  <c r="O33" i="9"/>
  <c r="O34" i="9"/>
  <c r="O35" i="9"/>
  <c r="O36" i="9"/>
  <c r="O37" i="9"/>
  <c r="O31" i="9"/>
  <c r="O28" i="9"/>
  <c r="O29" i="9"/>
  <c r="O27" i="9"/>
  <c r="O23" i="9"/>
  <c r="O24" i="9"/>
  <c r="O25" i="9"/>
  <c r="O22" i="9"/>
  <c r="O20" i="9"/>
  <c r="O13" i="9"/>
  <c r="O14" i="9"/>
  <c r="O15" i="9"/>
  <c r="O16" i="9"/>
  <c r="O17" i="9"/>
  <c r="O18" i="9"/>
  <c r="O12" i="9"/>
  <c r="O21" i="9"/>
  <c r="O19" i="9"/>
  <c r="O5" i="9"/>
  <c r="O6" i="9"/>
  <c r="O7" i="9"/>
  <c r="O8" i="9"/>
  <c r="O9" i="9"/>
  <c r="O10" i="9"/>
  <c r="O3" i="9"/>
  <c r="O4" i="9"/>
  <c r="D4" i="6"/>
  <c r="H4" i="6"/>
  <c r="L4" i="6"/>
  <c r="N4" i="6"/>
  <c r="N5" i="6"/>
  <c r="N32" i="14" s="1"/>
  <c r="L5" i="6"/>
  <c r="H32" i="14" s="1"/>
  <c r="D5" i="6"/>
  <c r="K32" i="14" s="1"/>
  <c r="R31" i="5"/>
  <c r="L13" i="6"/>
  <c r="H13" i="6"/>
  <c r="S13" i="6" s="1"/>
  <c r="D13" i="6"/>
  <c r="K20" i="14" s="1"/>
  <c r="N22" i="6"/>
  <c r="L22" i="6"/>
  <c r="H22" i="6"/>
  <c r="D22" i="6"/>
  <c r="N23" i="6"/>
  <c r="N24" i="14" s="1"/>
  <c r="L23" i="6"/>
  <c r="H23" i="6"/>
  <c r="D23" i="6"/>
  <c r="P23" i="6" s="1"/>
  <c r="L26" i="6"/>
  <c r="H26" i="6"/>
  <c r="S26" i="6" s="1"/>
  <c r="D26" i="6"/>
  <c r="N27" i="6"/>
  <c r="N28" i="9" s="1"/>
  <c r="L27" i="6"/>
  <c r="V27" i="6" s="1"/>
  <c r="H27" i="6"/>
  <c r="S27" i="6" s="1"/>
  <c r="D27" i="6"/>
  <c r="P27" i="6" s="1"/>
  <c r="N31" i="6"/>
  <c r="N44" i="14" s="1"/>
  <c r="L31" i="6"/>
  <c r="V31" i="6" s="1"/>
  <c r="H31" i="6"/>
  <c r="D31" i="6"/>
  <c r="K33" i="9" s="1"/>
  <c r="D6" i="6"/>
  <c r="K4" i="9" s="1"/>
  <c r="H6" i="6"/>
  <c r="L6" i="6"/>
  <c r="H4" i="9" s="1"/>
  <c r="R9" i="5"/>
  <c r="R8" i="5"/>
  <c r="M4" i="6"/>
  <c r="I4" i="6"/>
  <c r="E4" i="6"/>
  <c r="K4" i="5"/>
  <c r="J4" i="6" s="1"/>
  <c r="F4" i="6"/>
  <c r="B4" i="6"/>
  <c r="M31" i="6"/>
  <c r="I44" i="14" s="1"/>
  <c r="I31" i="6"/>
  <c r="F44" i="14" s="1"/>
  <c r="E31" i="6"/>
  <c r="L44" i="14" s="1"/>
  <c r="K81" i="5"/>
  <c r="J31" i="6" s="1"/>
  <c r="G33" i="9" s="1"/>
  <c r="B31" i="6"/>
  <c r="F27" i="6"/>
  <c r="K73" i="5"/>
  <c r="J27" i="6" s="1"/>
  <c r="G26" i="14" s="1"/>
  <c r="E27" i="6"/>
  <c r="I27" i="6"/>
  <c r="F28" i="9" s="1"/>
  <c r="M27" i="6"/>
  <c r="I28" i="9" s="1"/>
  <c r="B27" i="6"/>
  <c r="K70" i="5"/>
  <c r="K71" i="5"/>
  <c r="K72" i="5"/>
  <c r="K62" i="5"/>
  <c r="K63" i="5"/>
  <c r="K64" i="5"/>
  <c r="K41" i="5"/>
  <c r="S7" i="5"/>
  <c r="K7" i="5"/>
  <c r="K8" i="5"/>
  <c r="K9" i="5"/>
  <c r="K31" i="5"/>
  <c r="K32" i="5"/>
  <c r="K33" i="5"/>
  <c r="K34" i="5"/>
  <c r="K35" i="5"/>
  <c r="K25" i="13"/>
  <c r="K24" i="13"/>
  <c r="K15" i="13"/>
  <c r="K4" i="13"/>
  <c r="K3" i="13"/>
  <c r="N6" i="6" l="1"/>
  <c r="N18" i="14" s="1"/>
  <c r="D26" i="14"/>
  <c r="D28" i="9"/>
  <c r="T27" i="6"/>
  <c r="J44" i="14"/>
  <c r="Q31" i="6"/>
  <c r="J39" i="14"/>
  <c r="Q4" i="6"/>
  <c r="J26" i="14"/>
  <c r="Q27" i="6"/>
  <c r="R27" i="6" s="1"/>
  <c r="D2" i="9"/>
  <c r="T4" i="6"/>
  <c r="D39" i="14"/>
  <c r="E4" i="9"/>
  <c r="S6" i="6"/>
  <c r="H27" i="9"/>
  <c r="H23" i="14"/>
  <c r="H20" i="14"/>
  <c r="N33" i="9"/>
  <c r="N26" i="14"/>
  <c r="P31" i="6"/>
  <c r="I26" i="6"/>
  <c r="F36" i="14" s="1"/>
  <c r="J23" i="6"/>
  <c r="G24" i="9" s="1"/>
  <c r="F13" i="6"/>
  <c r="B13" i="6"/>
  <c r="J13" i="6"/>
  <c r="G20" i="14" s="1"/>
  <c r="E13" i="6"/>
  <c r="L20" i="14" s="1"/>
  <c r="V13" i="6"/>
  <c r="N13" i="6"/>
  <c r="H33" i="9"/>
  <c r="S5" i="6"/>
  <c r="E26" i="14"/>
  <c r="N21" i="9"/>
  <c r="C21" i="9" s="1"/>
  <c r="K28" i="9"/>
  <c r="H44" i="14"/>
  <c r="F26" i="14"/>
  <c r="I33" i="9"/>
  <c r="K44" i="14"/>
  <c r="I26" i="14"/>
  <c r="J28" i="9"/>
  <c r="S31" i="6"/>
  <c r="E44" i="14"/>
  <c r="E33" i="9"/>
  <c r="M13" i="6"/>
  <c r="B23" i="6"/>
  <c r="H26" i="14"/>
  <c r="H28" i="9"/>
  <c r="G28" i="9"/>
  <c r="G44" i="14"/>
  <c r="I13" i="6"/>
  <c r="F20" i="14" s="1"/>
  <c r="E3" i="9"/>
  <c r="E28" i="9"/>
  <c r="K26" i="14"/>
  <c r="M23" i="6"/>
  <c r="I24" i="14" s="1"/>
  <c r="F23" i="6"/>
  <c r="E26" i="6"/>
  <c r="L27" i="9" s="1"/>
  <c r="N26" i="6"/>
  <c r="L33" i="9"/>
  <c r="I23" i="6"/>
  <c r="F24" i="9" s="1"/>
  <c r="B26" i="6"/>
  <c r="J26" i="6"/>
  <c r="G36" i="14" s="1"/>
  <c r="M26" i="6"/>
  <c r="F26" i="6"/>
  <c r="L28" i="9"/>
  <c r="J33" i="9"/>
  <c r="F33" i="9"/>
  <c r="L26" i="14"/>
  <c r="V26" i="6"/>
  <c r="K3" i="9"/>
  <c r="P5" i="6"/>
  <c r="H36" i="14"/>
  <c r="K23" i="14"/>
  <c r="K23" i="9"/>
  <c r="N23" i="14"/>
  <c r="N23" i="9"/>
  <c r="H12" i="9"/>
  <c r="E18" i="14"/>
  <c r="K24" i="14"/>
  <c r="E23" i="14"/>
  <c r="E23" i="9"/>
  <c r="P6" i="6"/>
  <c r="K18" i="14"/>
  <c r="P26" i="6"/>
  <c r="K36" i="14"/>
  <c r="V23" i="6"/>
  <c r="H24" i="14"/>
  <c r="H24" i="9"/>
  <c r="V5" i="6"/>
  <c r="N3" i="9"/>
  <c r="K12" i="9"/>
  <c r="N24" i="9"/>
  <c r="K27" i="9"/>
  <c r="V6" i="6"/>
  <c r="H18" i="14"/>
  <c r="S23" i="6"/>
  <c r="E24" i="14"/>
  <c r="E24" i="9"/>
  <c r="P13" i="6"/>
  <c r="E36" i="14"/>
  <c r="E27" i="9"/>
  <c r="K24" i="9"/>
  <c r="K21" i="9"/>
  <c r="E20" i="14"/>
  <c r="E12" i="9"/>
  <c r="N4" i="9"/>
  <c r="H3" i="9"/>
  <c r="H23" i="9"/>
  <c r="I6" i="6"/>
  <c r="E6" i="6"/>
  <c r="B6" i="6"/>
  <c r="M6" i="6"/>
  <c r="F6" i="6"/>
  <c r="J6" i="6"/>
  <c r="W27" i="6"/>
  <c r="X27" i="6" s="1"/>
  <c r="W31" i="6"/>
  <c r="X31" i="6" s="1"/>
  <c r="U27" i="6"/>
  <c r="O2" i="14"/>
  <c r="O3" i="14"/>
  <c r="O4" i="14"/>
  <c r="O5" i="14"/>
  <c r="O7" i="14"/>
  <c r="O9" i="14"/>
  <c r="O11" i="14"/>
  <c r="O12" i="14"/>
  <c r="O13" i="14"/>
  <c r="O16" i="14"/>
  <c r="O21" i="14"/>
  <c r="O22" i="14"/>
  <c r="O31" i="14"/>
  <c r="O33" i="14"/>
  <c r="O34" i="14"/>
  <c r="O35" i="14"/>
  <c r="O37" i="14"/>
  <c r="O39" i="14"/>
  <c r="O40" i="14"/>
  <c r="O41" i="14"/>
  <c r="O43" i="14"/>
  <c r="O45" i="14"/>
  <c r="O46" i="14"/>
  <c r="O47" i="14"/>
  <c r="C28" i="9" l="1"/>
  <c r="C26" i="14"/>
  <c r="J27" i="9"/>
  <c r="J36" i="14"/>
  <c r="D20" i="14"/>
  <c r="D12" i="9"/>
  <c r="T13" i="6"/>
  <c r="U13" i="6" s="1"/>
  <c r="J18" i="14"/>
  <c r="Q6" i="6"/>
  <c r="R6" i="6" s="1"/>
  <c r="D36" i="14"/>
  <c r="D27" i="9"/>
  <c r="T26" i="6"/>
  <c r="U26" i="6" s="1"/>
  <c r="D24" i="14"/>
  <c r="D24" i="9"/>
  <c r="T23" i="6"/>
  <c r="U23" i="6" s="1"/>
  <c r="D4" i="9"/>
  <c r="D18" i="14"/>
  <c r="T6" i="6"/>
  <c r="U6" i="6" s="1"/>
  <c r="J24" i="9"/>
  <c r="J24" i="14"/>
  <c r="Q23" i="6"/>
  <c r="R23" i="6" s="1"/>
  <c r="J12" i="9"/>
  <c r="J20" i="14"/>
  <c r="N36" i="14"/>
  <c r="Q26" i="6"/>
  <c r="R26" i="6" s="1"/>
  <c r="I36" i="14"/>
  <c r="N12" i="9"/>
  <c r="Q13" i="6"/>
  <c r="I12" i="9"/>
  <c r="F27" i="9"/>
  <c r="R31" i="6"/>
  <c r="F24" i="14"/>
  <c r="G24" i="14"/>
  <c r="L12" i="9"/>
  <c r="G12" i="9"/>
  <c r="L24" i="9"/>
  <c r="L24" i="14"/>
  <c r="N20" i="14"/>
  <c r="G27" i="9"/>
  <c r="N27" i="9"/>
  <c r="I20" i="14"/>
  <c r="W26" i="6"/>
  <c r="X26" i="6" s="1"/>
  <c r="I24" i="9"/>
  <c r="W23" i="6"/>
  <c r="X23" i="6" s="1"/>
  <c r="I27" i="9"/>
  <c r="F12" i="9"/>
  <c r="L36" i="14"/>
  <c r="G18" i="14"/>
  <c r="G4" i="9"/>
  <c r="I4" i="9"/>
  <c r="I18" i="14"/>
  <c r="J4" i="9"/>
  <c r="L18" i="14"/>
  <c r="L4" i="9"/>
  <c r="F18" i="14"/>
  <c r="F4" i="9"/>
  <c r="W6" i="6"/>
  <c r="X6" i="6" s="1"/>
  <c r="L30" i="6"/>
  <c r="H30" i="6"/>
  <c r="D30" i="6"/>
  <c r="L9" i="6"/>
  <c r="H9" i="6"/>
  <c r="D9" i="6"/>
  <c r="R79" i="5"/>
  <c r="K79" i="5"/>
  <c r="C24" i="9" l="1"/>
  <c r="C4" i="9"/>
  <c r="C12" i="9"/>
  <c r="C36" i="14"/>
  <c r="C27" i="9"/>
  <c r="C20" i="14"/>
  <c r="C18" i="14"/>
  <c r="C24" i="14"/>
  <c r="H28" i="14"/>
  <c r="H32" i="9"/>
  <c r="H19" i="14"/>
  <c r="H7" i="9"/>
  <c r="K32" i="9"/>
  <c r="K28" i="14"/>
  <c r="E7" i="9"/>
  <c r="E19" i="14"/>
  <c r="K19" i="14"/>
  <c r="K7" i="9"/>
  <c r="E28" i="14"/>
  <c r="E32" i="9"/>
  <c r="W13" i="6"/>
  <c r="X13" i="6" s="1"/>
  <c r="N30" i="6"/>
  <c r="R13" i="6"/>
  <c r="K31" i="13"/>
  <c r="K22" i="13"/>
  <c r="K8" i="13"/>
  <c r="K5" i="13"/>
  <c r="K6" i="13"/>
  <c r="N28" i="14" l="1"/>
  <c r="N32" i="9"/>
  <c r="I22" i="6"/>
  <c r="M22" i="6"/>
  <c r="I5" i="6"/>
  <c r="K12" i="5"/>
  <c r="K13" i="5"/>
  <c r="K5" i="5"/>
  <c r="K6" i="5"/>
  <c r="K29" i="5"/>
  <c r="K44" i="5"/>
  <c r="K45" i="5"/>
  <c r="K46" i="5"/>
  <c r="K47" i="5"/>
  <c r="K42" i="5"/>
  <c r="K43" i="5"/>
  <c r="K36" i="5"/>
  <c r="K37" i="5"/>
  <c r="K39" i="5"/>
  <c r="K40" i="5"/>
  <c r="K27" i="5"/>
  <c r="K28" i="5"/>
  <c r="K14" i="5"/>
  <c r="K15" i="5"/>
  <c r="K16" i="5"/>
  <c r="K17" i="5"/>
  <c r="K18" i="5"/>
  <c r="K19" i="5"/>
  <c r="K20" i="5"/>
  <c r="K21" i="5"/>
  <c r="K22" i="5"/>
  <c r="K23" i="5"/>
  <c r="K24" i="5"/>
  <c r="K25" i="5"/>
  <c r="K10" i="5"/>
  <c r="K11" i="5"/>
  <c r="K99" i="5"/>
  <c r="K100" i="5"/>
  <c r="K101" i="5"/>
  <c r="K102" i="5"/>
  <c r="K103" i="5"/>
  <c r="K104" i="5"/>
  <c r="K105" i="5"/>
  <c r="K92" i="5"/>
  <c r="K93" i="5"/>
  <c r="K94" i="5"/>
  <c r="K95" i="5"/>
  <c r="F31" i="6"/>
  <c r="K96" i="5"/>
  <c r="K97" i="5"/>
  <c r="K98" i="5"/>
  <c r="K49" i="5"/>
  <c r="K50" i="5"/>
  <c r="K51" i="5"/>
  <c r="K52" i="5"/>
  <c r="K53" i="5"/>
  <c r="K54" i="5"/>
  <c r="K55" i="5"/>
  <c r="K48" i="5"/>
  <c r="K56" i="5"/>
  <c r="K57" i="5"/>
  <c r="K58" i="5"/>
  <c r="K59" i="5"/>
  <c r="F22" i="6"/>
  <c r="K60" i="5"/>
  <c r="J22" i="6" s="1"/>
  <c r="K65" i="5"/>
  <c r="K66" i="5"/>
  <c r="K91" i="5"/>
  <c r="K85" i="5"/>
  <c r="K86" i="5"/>
  <c r="K87" i="5"/>
  <c r="K88" i="5"/>
  <c r="K89" i="5"/>
  <c r="K90" i="5"/>
  <c r="K82" i="5"/>
  <c r="K83" i="5"/>
  <c r="K84" i="5"/>
  <c r="K74" i="5"/>
  <c r="K75" i="5"/>
  <c r="K76" i="5"/>
  <c r="K77" i="5"/>
  <c r="F30" i="6"/>
  <c r="K80" i="5"/>
  <c r="J30" i="6" s="1"/>
  <c r="B30" i="6"/>
  <c r="E30" i="6"/>
  <c r="K78" i="5"/>
  <c r="M30" i="6"/>
  <c r="I30" i="6"/>
  <c r="D33" i="9" l="1"/>
  <c r="C33" i="9" s="1"/>
  <c r="D44" i="14"/>
  <c r="C44" i="14" s="1"/>
  <c r="T31" i="6"/>
  <c r="U31" i="6" s="1"/>
  <c r="J28" i="14"/>
  <c r="Q30" i="6"/>
  <c r="D23" i="14"/>
  <c r="T22" i="6"/>
  <c r="D32" i="9"/>
  <c r="D28" i="14"/>
  <c r="T30" i="6"/>
  <c r="F5" i="6"/>
  <c r="B5" i="6"/>
  <c r="E5" i="6"/>
  <c r="L3" i="9" s="1"/>
  <c r="F32" i="14"/>
  <c r="F3" i="9"/>
  <c r="I23" i="14"/>
  <c r="I23" i="9"/>
  <c r="F23" i="9"/>
  <c r="F23" i="14"/>
  <c r="G23" i="14"/>
  <c r="G23" i="9"/>
  <c r="J5" i="6"/>
  <c r="M5" i="6"/>
  <c r="J32" i="9"/>
  <c r="F32" i="9"/>
  <c r="F28" i="14"/>
  <c r="I28" i="14"/>
  <c r="I32" i="9"/>
  <c r="G32" i="9"/>
  <c r="G28" i="14"/>
  <c r="L28" i="14"/>
  <c r="L32" i="9"/>
  <c r="I9" i="6"/>
  <c r="J9" i="6"/>
  <c r="M9" i="6"/>
  <c r="F9" i="6"/>
  <c r="E33" i="6"/>
  <c r="E22" i="6"/>
  <c r="E14" i="6"/>
  <c r="D19" i="14" l="1"/>
  <c r="D7" i="9"/>
  <c r="T9" i="6"/>
  <c r="D32" i="14"/>
  <c r="D3" i="9"/>
  <c r="T5" i="6"/>
  <c r="U5" i="6" s="1"/>
  <c r="J32" i="14"/>
  <c r="Q5" i="6"/>
  <c r="C32" i="9"/>
  <c r="C28" i="14"/>
  <c r="J3" i="9"/>
  <c r="L32" i="14"/>
  <c r="G32" i="14"/>
  <c r="G3" i="9"/>
  <c r="L13" i="14"/>
  <c r="L35" i="9"/>
  <c r="L23" i="14"/>
  <c r="L23" i="9"/>
  <c r="W5" i="6"/>
  <c r="X5" i="6" s="1"/>
  <c r="I32" i="14"/>
  <c r="I3" i="9"/>
  <c r="F19" i="14"/>
  <c r="F7" i="9"/>
  <c r="G19" i="14"/>
  <c r="G7" i="9"/>
  <c r="I19" i="14"/>
  <c r="I7" i="9"/>
  <c r="E9" i="6"/>
  <c r="P106" i="5"/>
  <c r="Q106" i="5"/>
  <c r="C3" i="9" l="1"/>
  <c r="C32" i="14"/>
  <c r="L19" i="14"/>
  <c r="L7" i="9"/>
  <c r="K26" i="5"/>
  <c r="K67" i="5"/>
  <c r="K106" i="5" l="1"/>
  <c r="S106" i="5"/>
  <c r="B29" i="6" l="1"/>
  <c r="D29" i="6"/>
  <c r="E29" i="6"/>
  <c r="F29" i="6"/>
  <c r="H29" i="6"/>
  <c r="I29" i="6"/>
  <c r="P30" i="6"/>
  <c r="D11" i="14" l="1"/>
  <c r="D31" i="9"/>
  <c r="T29" i="6"/>
  <c r="J31" i="9"/>
  <c r="J11" i="14"/>
  <c r="L11" i="14"/>
  <c r="L31" i="9"/>
  <c r="F11" i="14"/>
  <c r="F31" i="9"/>
  <c r="K11" i="14"/>
  <c r="K31" i="9"/>
  <c r="E11" i="14"/>
  <c r="E31" i="9"/>
  <c r="R30" i="6"/>
  <c r="D40" i="6"/>
  <c r="K46" i="9" s="1"/>
  <c r="D39" i="6"/>
  <c r="K45" i="9" s="1"/>
  <c r="D38" i="6"/>
  <c r="K43" i="9" s="1"/>
  <c r="D37" i="6"/>
  <c r="K42" i="9" s="1"/>
  <c r="D36" i="6"/>
  <c r="K39" i="9" s="1"/>
  <c r="D35" i="6"/>
  <c r="K37" i="9" s="1"/>
  <c r="D34" i="6"/>
  <c r="D33" i="6"/>
  <c r="K35" i="9" s="1"/>
  <c r="D32" i="6"/>
  <c r="D28" i="6"/>
  <c r="D24" i="6"/>
  <c r="D21" i="6"/>
  <c r="D20" i="6"/>
  <c r="D19" i="6"/>
  <c r="D18" i="6"/>
  <c r="K17" i="9" s="1"/>
  <c r="D17" i="6"/>
  <c r="K16" i="9" s="1"/>
  <c r="D16" i="6"/>
  <c r="K15" i="9" s="1"/>
  <c r="D15" i="6"/>
  <c r="K14" i="9" s="1"/>
  <c r="K10" i="9"/>
  <c r="D11" i="6"/>
  <c r="K9" i="9" s="1"/>
  <c r="D10" i="6"/>
  <c r="D8" i="6"/>
  <c r="D7" i="6"/>
  <c r="H40" i="6"/>
  <c r="E46" i="9" s="1"/>
  <c r="H39" i="6"/>
  <c r="E45" i="9" s="1"/>
  <c r="H38" i="6"/>
  <c r="H37" i="6"/>
  <c r="H36" i="6"/>
  <c r="E39" i="9" s="1"/>
  <c r="H35" i="6"/>
  <c r="E37" i="9" s="1"/>
  <c r="H34" i="6"/>
  <c r="H33" i="6"/>
  <c r="H32" i="6"/>
  <c r="S29" i="6"/>
  <c r="H28" i="6"/>
  <c r="H24" i="6"/>
  <c r="H21" i="6"/>
  <c r="E22" i="9" s="1"/>
  <c r="H20" i="6"/>
  <c r="H19" i="6"/>
  <c r="E18" i="9" s="1"/>
  <c r="H18" i="6"/>
  <c r="H17" i="6"/>
  <c r="H16" i="6"/>
  <c r="H15" i="6"/>
  <c r="H14" i="6"/>
  <c r="H11" i="6"/>
  <c r="E9" i="9" s="1"/>
  <c r="H10" i="6"/>
  <c r="E8" i="9" s="1"/>
  <c r="H8" i="6"/>
  <c r="H7" i="6"/>
  <c r="E5" i="9" s="1"/>
  <c r="E39" i="14"/>
  <c r="L40" i="6"/>
  <c r="H46" i="9" s="1"/>
  <c r="L39" i="6"/>
  <c r="H45" i="9" s="1"/>
  <c r="L38" i="6"/>
  <c r="L37" i="6"/>
  <c r="H42" i="9" s="1"/>
  <c r="L36" i="6"/>
  <c r="H39" i="9" s="1"/>
  <c r="L35" i="6"/>
  <c r="H37" i="9" s="1"/>
  <c r="L34" i="6"/>
  <c r="L33" i="6"/>
  <c r="H35" i="9" s="1"/>
  <c r="L32" i="6"/>
  <c r="L29" i="6"/>
  <c r="H31" i="9" s="1"/>
  <c r="L28" i="6"/>
  <c r="L24" i="6"/>
  <c r="H25" i="9" s="1"/>
  <c r="L21" i="6"/>
  <c r="L20" i="6"/>
  <c r="L19" i="6"/>
  <c r="H18" i="9" s="1"/>
  <c r="L18" i="6"/>
  <c r="L17" i="6"/>
  <c r="L16" i="6"/>
  <c r="H15" i="9" s="1"/>
  <c r="L15" i="6"/>
  <c r="H14" i="9" s="1"/>
  <c r="L14" i="6"/>
  <c r="L12" i="6"/>
  <c r="L11" i="6"/>
  <c r="H9" i="9" s="1"/>
  <c r="L10" i="6"/>
  <c r="L8" i="6"/>
  <c r="L7" i="6"/>
  <c r="O2" i="9"/>
  <c r="O42" i="6"/>
  <c r="B57" i="9"/>
  <c r="N29" i="6"/>
  <c r="Q29" i="6" s="1"/>
  <c r="K6" i="9" l="1"/>
  <c r="P8" i="6"/>
  <c r="H8" i="9"/>
  <c r="E16" i="14"/>
  <c r="H9" i="14"/>
  <c r="H22" i="9"/>
  <c r="E13" i="14"/>
  <c r="E35" i="9"/>
  <c r="E3" i="14"/>
  <c r="E14" i="9"/>
  <c r="E36" i="9"/>
  <c r="E29" i="14"/>
  <c r="K9" i="14"/>
  <c r="K22" i="9"/>
  <c r="N11" i="14"/>
  <c r="N31" i="9"/>
  <c r="H29" i="14"/>
  <c r="H36" i="9"/>
  <c r="K36" i="9"/>
  <c r="K29" i="14"/>
  <c r="E7" i="14"/>
  <c r="E20" i="9"/>
  <c r="E21" i="14"/>
  <c r="E16" i="9"/>
  <c r="E12" i="14"/>
  <c r="E34" i="9"/>
  <c r="K2" i="14"/>
  <c r="K8" i="9"/>
  <c r="K22" i="14"/>
  <c r="K18" i="9"/>
  <c r="K29" i="9"/>
  <c r="K27" i="14"/>
  <c r="H46" i="14"/>
  <c r="H43" i="9"/>
  <c r="E4" i="14"/>
  <c r="E15" i="9"/>
  <c r="E47" i="14"/>
  <c r="K43" i="14"/>
  <c r="K13" i="9"/>
  <c r="K35" i="14"/>
  <c r="K25" i="9"/>
  <c r="H7" i="14"/>
  <c r="H20" i="9"/>
  <c r="H47" i="14"/>
  <c r="E34" i="14"/>
  <c r="E10" i="9"/>
  <c r="H40" i="14"/>
  <c r="H5" i="9"/>
  <c r="H34" i="14"/>
  <c r="H10" i="9"/>
  <c r="H21" i="14"/>
  <c r="H16" i="9"/>
  <c r="H12" i="14"/>
  <c r="H34" i="9"/>
  <c r="E41" i="14"/>
  <c r="E6" i="9"/>
  <c r="E43" i="14"/>
  <c r="E13" i="9"/>
  <c r="E5" i="14"/>
  <c r="E17" i="9"/>
  <c r="E35" i="14"/>
  <c r="E25" i="9"/>
  <c r="E31" i="14"/>
  <c r="E42" i="9"/>
  <c r="K7" i="14"/>
  <c r="K20" i="9"/>
  <c r="K12" i="14"/>
  <c r="K34" i="9"/>
  <c r="H29" i="9"/>
  <c r="H27" i="14"/>
  <c r="H41" i="14"/>
  <c r="H6" i="9"/>
  <c r="H43" i="14"/>
  <c r="H13" i="9"/>
  <c r="H5" i="14"/>
  <c r="H17" i="9"/>
  <c r="E29" i="9"/>
  <c r="E27" i="14"/>
  <c r="E46" i="14"/>
  <c r="E43" i="9"/>
  <c r="K40" i="14"/>
  <c r="K5" i="9"/>
  <c r="S21" i="6"/>
  <c r="E9" i="14"/>
  <c r="K2" i="9"/>
  <c r="K39" i="14"/>
  <c r="V15" i="6"/>
  <c r="H3" i="14"/>
  <c r="K3" i="14"/>
  <c r="P40" i="6"/>
  <c r="K16" i="14"/>
  <c r="H33" i="14"/>
  <c r="H11" i="14"/>
  <c r="V33" i="6"/>
  <c r="H13" i="14"/>
  <c r="S11" i="6"/>
  <c r="E33" i="14"/>
  <c r="P11" i="6"/>
  <c r="K33" i="14"/>
  <c r="K13" i="14"/>
  <c r="V4" i="6"/>
  <c r="H39" i="14"/>
  <c r="H16" i="14"/>
  <c r="V34" i="6"/>
  <c r="S34" i="6"/>
  <c r="P17" i="6"/>
  <c r="K21" i="14"/>
  <c r="V10" i="6"/>
  <c r="H2" i="14"/>
  <c r="H37" i="14"/>
  <c r="S7" i="6"/>
  <c r="E40" i="14"/>
  <c r="S10" i="6"/>
  <c r="E2" i="14"/>
  <c r="E37" i="14"/>
  <c r="K5" i="14"/>
  <c r="P36" i="6"/>
  <c r="K37" i="14"/>
  <c r="S35" i="6"/>
  <c r="E45" i="14"/>
  <c r="K47" i="14"/>
  <c r="H4" i="14"/>
  <c r="H22" i="14"/>
  <c r="H35" i="14"/>
  <c r="H31" i="14"/>
  <c r="E22" i="14"/>
  <c r="K4" i="14"/>
  <c r="K31" i="14"/>
  <c r="V35" i="6"/>
  <c r="H45" i="14"/>
  <c r="P35" i="6"/>
  <c r="K45" i="14"/>
  <c r="K41" i="14"/>
  <c r="P12" i="6"/>
  <c r="K34" i="14"/>
  <c r="K46" i="14"/>
  <c r="P33" i="6"/>
  <c r="P22" i="6"/>
  <c r="V21" i="6"/>
  <c r="P7" i="6"/>
  <c r="V17" i="6"/>
  <c r="V32" i="6"/>
  <c r="P18" i="6"/>
  <c r="V38" i="6"/>
  <c r="V28" i="6"/>
  <c r="V14" i="6"/>
  <c r="S22" i="6"/>
  <c r="H2" i="9"/>
  <c r="P39" i="6"/>
  <c r="P14" i="6"/>
  <c r="O55" i="14"/>
  <c r="V37" i="6"/>
  <c r="S33" i="6"/>
  <c r="S18" i="6"/>
  <c r="S4" i="6"/>
  <c r="P32" i="6"/>
  <c r="V16" i="6"/>
  <c r="V20" i="6"/>
  <c r="V8" i="6"/>
  <c r="V19" i="6"/>
  <c r="P37" i="6"/>
  <c r="S15" i="6"/>
  <c r="V29" i="6"/>
  <c r="V11" i="6"/>
  <c r="V36" i="6"/>
  <c r="E2" i="9"/>
  <c r="P20" i="6"/>
  <c r="S17" i="6"/>
  <c r="V40" i="6"/>
  <c r="V30" i="6"/>
  <c r="V24" i="6"/>
  <c r="V12" i="6"/>
  <c r="V9" i="6"/>
  <c r="P34" i="6"/>
  <c r="P38" i="6"/>
  <c r="P21" i="6"/>
  <c r="P10" i="6"/>
  <c r="P4" i="6"/>
  <c r="S30" i="6"/>
  <c r="S20" i="6"/>
  <c r="S12" i="6"/>
  <c r="P16" i="6"/>
  <c r="P19" i="6"/>
  <c r="P24" i="6"/>
  <c r="P29" i="6"/>
  <c r="P28" i="6"/>
  <c r="P15" i="6"/>
  <c r="P9" i="6"/>
  <c r="S40" i="6"/>
  <c r="V39" i="6"/>
  <c r="V22" i="6"/>
  <c r="V18" i="6"/>
  <c r="V7" i="6"/>
  <c r="S38" i="6"/>
  <c r="S37" i="6"/>
  <c r="S32" i="6"/>
  <c r="S28" i="6"/>
  <c r="S14" i="6"/>
  <c r="S39" i="6"/>
  <c r="S36" i="6"/>
  <c r="S24" i="6"/>
  <c r="S16" i="6"/>
  <c r="S19" i="6"/>
  <c r="S8" i="6"/>
  <c r="S9" i="6"/>
  <c r="D42" i="6"/>
  <c r="H42" i="6"/>
  <c r="L42" i="6"/>
  <c r="O57" i="9"/>
  <c r="H55" i="14" l="1"/>
  <c r="K55" i="14"/>
  <c r="R29" i="6"/>
  <c r="U29" i="6"/>
  <c r="J8" i="6" l="1"/>
  <c r="M33" i="6"/>
  <c r="J40" i="6"/>
  <c r="G46" i="9" s="1"/>
  <c r="J39" i="6"/>
  <c r="G45" i="9" s="1"/>
  <c r="J38" i="6"/>
  <c r="J36" i="6"/>
  <c r="J35" i="6"/>
  <c r="J34" i="6"/>
  <c r="J33" i="6"/>
  <c r="J28" i="6"/>
  <c r="J21" i="6"/>
  <c r="J20" i="6"/>
  <c r="J19" i="6"/>
  <c r="J18" i="6"/>
  <c r="J17" i="6"/>
  <c r="J16" i="6"/>
  <c r="J15" i="6"/>
  <c r="J14" i="6"/>
  <c r="J12" i="6"/>
  <c r="J10" i="6"/>
  <c r="J7" i="6"/>
  <c r="G39" i="14"/>
  <c r="M40" i="6"/>
  <c r="I46" i="9" s="1"/>
  <c r="M39" i="6"/>
  <c r="I45" i="9" s="1"/>
  <c r="M38" i="6"/>
  <c r="M36" i="6"/>
  <c r="M35" i="6"/>
  <c r="M34" i="6"/>
  <c r="M28" i="6"/>
  <c r="M21" i="6"/>
  <c r="M20" i="6"/>
  <c r="M19" i="6"/>
  <c r="M17" i="6"/>
  <c r="M16" i="6"/>
  <c r="M15" i="6"/>
  <c r="M14" i="6"/>
  <c r="M12" i="6"/>
  <c r="M10" i="6"/>
  <c r="M8" i="6"/>
  <c r="M7" i="6"/>
  <c r="I39" i="14"/>
  <c r="I40" i="6"/>
  <c r="F46" i="9" s="1"/>
  <c r="I39" i="6"/>
  <c r="F45" i="9" s="1"/>
  <c r="I38" i="6"/>
  <c r="I36" i="6"/>
  <c r="I34" i="6"/>
  <c r="I33" i="6"/>
  <c r="I21" i="6"/>
  <c r="I17" i="6"/>
  <c r="I16" i="6"/>
  <c r="I15" i="6"/>
  <c r="I14" i="6"/>
  <c r="F40" i="6"/>
  <c r="D46" i="9" s="1"/>
  <c r="F39" i="6"/>
  <c r="D45" i="9" s="1"/>
  <c r="F38" i="6"/>
  <c r="F36" i="6"/>
  <c r="F34" i="6"/>
  <c r="F33" i="6"/>
  <c r="F24" i="6"/>
  <c r="F21" i="6"/>
  <c r="F17" i="6"/>
  <c r="F16" i="6"/>
  <c r="F15" i="6"/>
  <c r="F14" i="6"/>
  <c r="F11" i="6"/>
  <c r="F10" i="6"/>
  <c r="F8" i="6"/>
  <c r="I11" i="6"/>
  <c r="I10" i="6"/>
  <c r="I8" i="6"/>
  <c r="F7" i="6"/>
  <c r="D19" i="9" l="1"/>
  <c r="C19" i="9" s="1"/>
  <c r="D9" i="14"/>
  <c r="T21" i="6"/>
  <c r="D14" i="9"/>
  <c r="D3" i="14"/>
  <c r="T15" i="6"/>
  <c r="D13" i="14"/>
  <c r="D35" i="9"/>
  <c r="T33" i="6"/>
  <c r="D33" i="14"/>
  <c r="D9" i="9"/>
  <c r="T11" i="6"/>
  <c r="D36" i="9"/>
  <c r="D29" i="14"/>
  <c r="T34" i="6"/>
  <c r="D16" i="14"/>
  <c r="T40" i="6"/>
  <c r="D40" i="14"/>
  <c r="D5" i="9"/>
  <c r="D35" i="14"/>
  <c r="D25" i="9"/>
  <c r="D15" i="9"/>
  <c r="D4" i="14"/>
  <c r="T16" i="6"/>
  <c r="W19" i="6"/>
  <c r="D16" i="9"/>
  <c r="D21" i="14"/>
  <c r="T17" i="6"/>
  <c r="D41" i="14"/>
  <c r="D6" i="9"/>
  <c r="T8" i="6"/>
  <c r="D46" i="14"/>
  <c r="D43" i="9"/>
  <c r="T38" i="6"/>
  <c r="D2" i="14"/>
  <c r="D8" i="9"/>
  <c r="T10" i="6"/>
  <c r="D47" i="14"/>
  <c r="T39" i="6"/>
  <c r="D43" i="14"/>
  <c r="D13" i="9"/>
  <c r="T14" i="6"/>
  <c r="D37" i="14"/>
  <c r="D39" i="9"/>
  <c r="T36" i="6"/>
  <c r="F29" i="14"/>
  <c r="F36" i="9"/>
  <c r="F16" i="14"/>
  <c r="I3" i="14"/>
  <c r="I14" i="9"/>
  <c r="F33" i="14"/>
  <c r="F9" i="9"/>
  <c r="I36" i="9"/>
  <c r="I29" i="14"/>
  <c r="G3" i="14"/>
  <c r="G14" i="9"/>
  <c r="G13" i="14"/>
  <c r="G35" i="9"/>
  <c r="F9" i="14"/>
  <c r="F22" i="9"/>
  <c r="I9" i="14"/>
  <c r="I22" i="9"/>
  <c r="I16" i="14"/>
  <c r="G36" i="9"/>
  <c r="G29" i="14"/>
  <c r="I13" i="14"/>
  <c r="I35" i="9"/>
  <c r="F3" i="14"/>
  <c r="F14" i="9"/>
  <c r="F13" i="14"/>
  <c r="F35" i="9"/>
  <c r="G9" i="14"/>
  <c r="G22" i="9"/>
  <c r="G16" i="14"/>
  <c r="I43" i="14"/>
  <c r="I13" i="9"/>
  <c r="G45" i="14"/>
  <c r="G37" i="9"/>
  <c r="F4" i="14"/>
  <c r="F15" i="9"/>
  <c r="I22" i="14"/>
  <c r="I18" i="9"/>
  <c r="I29" i="9"/>
  <c r="I27" i="14"/>
  <c r="I46" i="14"/>
  <c r="I43" i="9"/>
  <c r="G43" i="14"/>
  <c r="G13" i="9"/>
  <c r="G5" i="14"/>
  <c r="G17" i="9"/>
  <c r="G29" i="9"/>
  <c r="G27" i="14"/>
  <c r="G37" i="14"/>
  <c r="G39" i="9"/>
  <c r="F41" i="14"/>
  <c r="F6" i="9"/>
  <c r="F47" i="14"/>
  <c r="I5" i="14"/>
  <c r="I17" i="9"/>
  <c r="I35" i="14"/>
  <c r="I25" i="9"/>
  <c r="I37" i="14"/>
  <c r="I39" i="9"/>
  <c r="G34" i="14"/>
  <c r="G10" i="9"/>
  <c r="G21" i="14"/>
  <c r="G16" i="9"/>
  <c r="G41" i="14"/>
  <c r="G6" i="9"/>
  <c r="F2" i="14"/>
  <c r="F8" i="9"/>
  <c r="I41" i="14"/>
  <c r="I6" i="9"/>
  <c r="F21" i="14"/>
  <c r="F16" i="9"/>
  <c r="F37" i="14"/>
  <c r="F39" i="9"/>
  <c r="I2" i="14"/>
  <c r="I8" i="9"/>
  <c r="I4" i="14"/>
  <c r="I15" i="9"/>
  <c r="I7" i="14"/>
  <c r="I20" i="9"/>
  <c r="I47" i="14"/>
  <c r="G40" i="14"/>
  <c r="G5" i="9"/>
  <c r="G22" i="14"/>
  <c r="G18" i="9"/>
  <c r="G46" i="14"/>
  <c r="G43" i="9"/>
  <c r="I40" i="14"/>
  <c r="I5" i="9"/>
  <c r="F43" i="14"/>
  <c r="F13" i="9"/>
  <c r="F46" i="14"/>
  <c r="F43" i="9"/>
  <c r="I34" i="14"/>
  <c r="I10" i="9"/>
  <c r="I21" i="14"/>
  <c r="I16" i="9"/>
  <c r="I45" i="14"/>
  <c r="I37" i="9"/>
  <c r="G2" i="14"/>
  <c r="G8" i="9"/>
  <c r="G4" i="14"/>
  <c r="G15" i="9"/>
  <c r="G7" i="14"/>
  <c r="G20" i="9"/>
  <c r="G47" i="14"/>
  <c r="W16" i="6"/>
  <c r="W33" i="6"/>
  <c r="I2" i="9"/>
  <c r="W30" i="6"/>
  <c r="W7" i="6"/>
  <c r="W40" i="6"/>
  <c r="W8" i="6"/>
  <c r="W4" i="6"/>
  <c r="G2" i="9"/>
  <c r="W10" i="6"/>
  <c r="W15" i="6"/>
  <c r="W18" i="6"/>
  <c r="W22" i="6"/>
  <c r="W35" i="6"/>
  <c r="W39" i="6"/>
  <c r="W36" i="6"/>
  <c r="W12" i="6"/>
  <c r="W20" i="6"/>
  <c r="W9" i="6"/>
  <c r="W14" i="6"/>
  <c r="W17" i="6"/>
  <c r="W21" i="6"/>
  <c r="W28" i="6"/>
  <c r="W34" i="6"/>
  <c r="W38" i="6"/>
  <c r="E55" i="14" l="1"/>
  <c r="C59" i="14" s="1"/>
  <c r="H57" i="9"/>
  <c r="K57" i="9"/>
  <c r="E57" i="9"/>
  <c r="S42" i="6"/>
  <c r="C61" i="9" l="1"/>
  <c r="I37" i="6"/>
  <c r="M37" i="6"/>
  <c r="I35" i="6"/>
  <c r="I32" i="6"/>
  <c r="M32" i="6"/>
  <c r="M29" i="6"/>
  <c r="I28" i="6"/>
  <c r="I24" i="6"/>
  <c r="T24" i="6" s="1"/>
  <c r="I20" i="6"/>
  <c r="I12" i="6"/>
  <c r="T12" i="6" s="1"/>
  <c r="F39" i="14"/>
  <c r="I7" i="6"/>
  <c r="T7" i="6" s="1"/>
  <c r="M11" i="6"/>
  <c r="I11" i="14" l="1"/>
  <c r="I31" i="9"/>
  <c r="I33" i="14"/>
  <c r="I9" i="9"/>
  <c r="F31" i="14"/>
  <c r="F42" i="9"/>
  <c r="F45" i="14"/>
  <c r="F37" i="9"/>
  <c r="I12" i="14"/>
  <c r="I34" i="9"/>
  <c r="F40" i="14"/>
  <c r="F5" i="9"/>
  <c r="F35" i="14"/>
  <c r="F25" i="9"/>
  <c r="F27" i="14"/>
  <c r="F29" i="9"/>
  <c r="F34" i="14"/>
  <c r="F10" i="9"/>
  <c r="I31" i="14"/>
  <c r="I42" i="9"/>
  <c r="F7" i="14"/>
  <c r="F20" i="9"/>
  <c r="F12" i="14"/>
  <c r="F34" i="9"/>
  <c r="F17" i="9"/>
  <c r="I19" i="6"/>
  <c r="F18" i="9" s="1"/>
  <c r="M42" i="6"/>
  <c r="F2" i="9"/>
  <c r="F22" i="14" l="1"/>
  <c r="F5" i="14"/>
  <c r="I55" i="14"/>
  <c r="I42" i="6"/>
  <c r="I57" i="9"/>
  <c r="F55" i="14" l="1"/>
  <c r="F57" i="9"/>
  <c r="J24" i="6"/>
  <c r="J29" i="6"/>
  <c r="F20" i="6"/>
  <c r="J11" i="6"/>
  <c r="F28" i="6"/>
  <c r="J32" i="6"/>
  <c r="F32" i="6"/>
  <c r="F35" i="6"/>
  <c r="J37" i="6"/>
  <c r="F37" i="6"/>
  <c r="G33" i="14" l="1"/>
  <c r="G9" i="9"/>
  <c r="W11" i="6"/>
  <c r="G12" i="14"/>
  <c r="G34" i="9"/>
  <c r="W32" i="6"/>
  <c r="G42" i="9"/>
  <c r="G31" i="14"/>
  <c r="W37" i="6"/>
  <c r="D29" i="9"/>
  <c r="D27" i="14"/>
  <c r="T28" i="6"/>
  <c r="G25" i="9"/>
  <c r="G35" i="14"/>
  <c r="W24" i="6"/>
  <c r="D45" i="14"/>
  <c r="D37" i="9"/>
  <c r="T35" i="6"/>
  <c r="D31" i="14"/>
  <c r="D42" i="9"/>
  <c r="T37" i="6"/>
  <c r="D34" i="9"/>
  <c r="D12" i="14"/>
  <c r="T32" i="6"/>
  <c r="D7" i="14"/>
  <c r="D20" i="9"/>
  <c r="T20" i="6"/>
  <c r="G11" i="14"/>
  <c r="C11" i="14" s="1"/>
  <c r="G31" i="9"/>
  <c r="C31" i="9" s="1"/>
  <c r="F18" i="6"/>
  <c r="F19" i="6"/>
  <c r="J42" i="6"/>
  <c r="W29" i="6"/>
  <c r="X29" i="6" s="1"/>
  <c r="D22" i="14" l="1"/>
  <c r="D18" i="9"/>
  <c r="T19" i="6"/>
  <c r="D5" i="14"/>
  <c r="D17" i="9"/>
  <c r="T18" i="6"/>
  <c r="G55" i="14"/>
  <c r="F42" i="6"/>
  <c r="G57" i="9"/>
  <c r="D55" i="14" l="1"/>
  <c r="D57" i="9"/>
  <c r="N34" i="6" l="1"/>
  <c r="N18" i="6"/>
  <c r="N17" i="6"/>
  <c r="N15" i="6"/>
  <c r="N11" i="6"/>
  <c r="N39" i="14"/>
  <c r="N3" i="14" l="1"/>
  <c r="N14" i="9"/>
  <c r="N33" i="14"/>
  <c r="N9" i="9"/>
  <c r="N36" i="9"/>
  <c r="N29" i="14"/>
  <c r="N21" i="14"/>
  <c r="N16" i="9"/>
  <c r="N5" i="14"/>
  <c r="N17" i="9"/>
  <c r="N2" i="9"/>
  <c r="R105" i="5"/>
  <c r="N40" i="6" s="1"/>
  <c r="R103" i="5"/>
  <c r="R102" i="5"/>
  <c r="R101" i="5"/>
  <c r="R99" i="5"/>
  <c r="R97" i="5"/>
  <c r="R94" i="5"/>
  <c r="R92" i="5"/>
  <c r="N36" i="6" s="1"/>
  <c r="R88" i="5"/>
  <c r="R89" i="5"/>
  <c r="R87" i="5"/>
  <c r="R82" i="5"/>
  <c r="N32" i="6" s="1"/>
  <c r="R75" i="5"/>
  <c r="R74" i="5"/>
  <c r="R65" i="5"/>
  <c r="N24" i="6" s="1"/>
  <c r="R56" i="5"/>
  <c r="R59" i="5"/>
  <c r="R58" i="5"/>
  <c r="R48" i="5"/>
  <c r="N19" i="6" s="1"/>
  <c r="R41" i="5"/>
  <c r="N16" i="6" s="1"/>
  <c r="R36" i="5"/>
  <c r="N14" i="6" s="1"/>
  <c r="Q14" i="6" s="1"/>
  <c r="R28" i="5"/>
  <c r="R27" i="5"/>
  <c r="R25" i="5"/>
  <c r="R23" i="5"/>
  <c r="R20" i="5"/>
  <c r="N9" i="6" s="1"/>
  <c r="R18" i="5"/>
  <c r="R17" i="5"/>
  <c r="R11" i="5"/>
  <c r="R10" i="5"/>
  <c r="K40" i="13"/>
  <c r="K36" i="13"/>
  <c r="K17" i="13"/>
  <c r="K16" i="13"/>
  <c r="E11" i="6"/>
  <c r="L39" i="14"/>
  <c r="C39" i="14" s="1"/>
  <c r="E40" i="6"/>
  <c r="L46" i="9" s="1"/>
  <c r="B40" i="6"/>
  <c r="E34" i="6"/>
  <c r="B34" i="6"/>
  <c r="B33" i="6"/>
  <c r="J13" i="14" s="1"/>
  <c r="B21" i="6"/>
  <c r="B19" i="6"/>
  <c r="Q19" i="6" s="1"/>
  <c r="B15" i="6"/>
  <c r="B11" i="6"/>
  <c r="J3" i="14" l="1"/>
  <c r="J14" i="9"/>
  <c r="Q15" i="6"/>
  <c r="J29" i="14"/>
  <c r="Q34" i="6"/>
  <c r="J9" i="14"/>
  <c r="J46" i="9"/>
  <c r="J16" i="14"/>
  <c r="J33" i="14"/>
  <c r="Q11" i="6"/>
  <c r="N46" i="9"/>
  <c r="Q40" i="6"/>
  <c r="N12" i="6"/>
  <c r="B22" i="6"/>
  <c r="J35" i="9"/>
  <c r="L3" i="14"/>
  <c r="C3" i="14" s="1"/>
  <c r="L14" i="9"/>
  <c r="J36" i="9"/>
  <c r="J9" i="9"/>
  <c r="J22" i="9"/>
  <c r="L29" i="14"/>
  <c r="L36" i="9"/>
  <c r="L16" i="14"/>
  <c r="L33" i="14"/>
  <c r="L9" i="9"/>
  <c r="N33" i="6"/>
  <c r="N16" i="14"/>
  <c r="N4" i="14"/>
  <c r="N15" i="9"/>
  <c r="N19" i="14"/>
  <c r="N7" i="9"/>
  <c r="N37" i="14"/>
  <c r="N39" i="9"/>
  <c r="L43" i="14"/>
  <c r="L13" i="9"/>
  <c r="L22" i="14"/>
  <c r="L18" i="9"/>
  <c r="N12" i="14"/>
  <c r="N34" i="9"/>
  <c r="J22" i="14"/>
  <c r="J18" i="9"/>
  <c r="N22" i="14"/>
  <c r="N18" i="9"/>
  <c r="N35" i="14"/>
  <c r="N25" i="9"/>
  <c r="R5" i="6"/>
  <c r="B9" i="6"/>
  <c r="B17" i="6"/>
  <c r="N35" i="6"/>
  <c r="N39" i="6"/>
  <c r="N45" i="9" s="1"/>
  <c r="E21" i="6"/>
  <c r="L22" i="9" s="1"/>
  <c r="N37" i="6"/>
  <c r="N20" i="6"/>
  <c r="N13" i="9"/>
  <c r="L2" i="9"/>
  <c r="J2" i="9"/>
  <c r="E10" i="6"/>
  <c r="B18" i="6"/>
  <c r="B35" i="6"/>
  <c r="B38" i="6"/>
  <c r="B7" i="6"/>
  <c r="E38" i="6"/>
  <c r="E17" i="6"/>
  <c r="B8" i="6"/>
  <c r="E12" i="6"/>
  <c r="B28" i="6"/>
  <c r="B32" i="6"/>
  <c r="B20" i="6"/>
  <c r="B24" i="6"/>
  <c r="B36" i="6"/>
  <c r="B37" i="6"/>
  <c r="B39" i="6"/>
  <c r="E7" i="6"/>
  <c r="B10" i="6"/>
  <c r="J2" i="14" s="1"/>
  <c r="B16" i="6"/>
  <c r="E28" i="6"/>
  <c r="E32" i="6"/>
  <c r="E24" i="6"/>
  <c r="E36" i="6"/>
  <c r="E37" i="6"/>
  <c r="E39" i="6"/>
  <c r="L45" i="9" s="1"/>
  <c r="E18" i="6"/>
  <c r="N7" i="6"/>
  <c r="N8" i="6"/>
  <c r="N10" i="6"/>
  <c r="N28" i="6"/>
  <c r="N38" i="6"/>
  <c r="C46" i="9" l="1"/>
  <c r="C14" i="9"/>
  <c r="C2" i="9"/>
  <c r="Q21" i="6"/>
  <c r="C9" i="9"/>
  <c r="C29" i="14"/>
  <c r="C33" i="14"/>
  <c r="C18" i="9"/>
  <c r="J37" i="14"/>
  <c r="Q36" i="6"/>
  <c r="J27" i="14"/>
  <c r="J29" i="9"/>
  <c r="J15" i="9"/>
  <c r="J4" i="14"/>
  <c r="Q16" i="6"/>
  <c r="J45" i="9"/>
  <c r="J47" i="14"/>
  <c r="Q39" i="6"/>
  <c r="J7" i="14"/>
  <c r="J20" i="9"/>
  <c r="J41" i="14"/>
  <c r="J6" i="9"/>
  <c r="Q8" i="6"/>
  <c r="J46" i="14"/>
  <c r="Q38" i="6"/>
  <c r="R38" i="6" s="1"/>
  <c r="J16" i="9"/>
  <c r="J21" i="14"/>
  <c r="Q17" i="6"/>
  <c r="J23" i="14"/>
  <c r="C23" i="14" s="1"/>
  <c r="Q22" i="6"/>
  <c r="J5" i="14"/>
  <c r="Q18" i="6"/>
  <c r="J35" i="14"/>
  <c r="J25" i="9"/>
  <c r="Q24" i="6"/>
  <c r="J40" i="14"/>
  <c r="Q7" i="6"/>
  <c r="J31" i="14"/>
  <c r="Q37" i="6"/>
  <c r="J12" i="14"/>
  <c r="Q32" i="6"/>
  <c r="J45" i="14"/>
  <c r="Q35" i="6"/>
  <c r="J19" i="14"/>
  <c r="C19" i="14" s="1"/>
  <c r="Q9" i="6"/>
  <c r="Q12" i="6"/>
  <c r="Q28" i="6"/>
  <c r="N20" i="9"/>
  <c r="Q20" i="6"/>
  <c r="Q10" i="6"/>
  <c r="Q33" i="6"/>
  <c r="C45" i="9"/>
  <c r="C36" i="9"/>
  <c r="C16" i="14"/>
  <c r="C22" i="14"/>
  <c r="N13" i="14"/>
  <c r="C13" i="14" s="1"/>
  <c r="N35" i="9"/>
  <c r="C35" i="9" s="1"/>
  <c r="J23" i="9"/>
  <c r="C23" i="9" s="1"/>
  <c r="N22" i="9"/>
  <c r="C22" i="9" s="1"/>
  <c r="N9" i="14"/>
  <c r="L31" i="14"/>
  <c r="L42" i="9"/>
  <c r="N2" i="14"/>
  <c r="N8" i="9"/>
  <c r="L35" i="14"/>
  <c r="C35" i="14" s="1"/>
  <c r="L25" i="9"/>
  <c r="C25" i="9" s="1"/>
  <c r="L40" i="14"/>
  <c r="L5" i="9"/>
  <c r="L21" i="14"/>
  <c r="L16" i="9"/>
  <c r="C16" i="9" s="1"/>
  <c r="J5" i="9"/>
  <c r="J17" i="9"/>
  <c r="N34" i="14"/>
  <c r="N10" i="9"/>
  <c r="N46" i="14"/>
  <c r="N43" i="9"/>
  <c r="L12" i="14"/>
  <c r="L34" i="9"/>
  <c r="L34" i="14"/>
  <c r="L10" i="9"/>
  <c r="J43" i="9"/>
  <c r="N47" i="14"/>
  <c r="N29" i="9"/>
  <c r="N27" i="14"/>
  <c r="L37" i="14"/>
  <c r="L39" i="9"/>
  <c r="J39" i="9"/>
  <c r="J34" i="9"/>
  <c r="N41" i="14"/>
  <c r="N6" i="9"/>
  <c r="L47" i="14"/>
  <c r="L7" i="14"/>
  <c r="L20" i="9"/>
  <c r="J13" i="9"/>
  <c r="C13" i="9" s="1"/>
  <c r="L4" i="14"/>
  <c r="L15" i="9"/>
  <c r="L2" i="14"/>
  <c r="L8" i="9"/>
  <c r="J10" i="9"/>
  <c r="N40" i="14"/>
  <c r="N5" i="9"/>
  <c r="J8" i="9"/>
  <c r="L46" i="14"/>
  <c r="L43" i="9"/>
  <c r="J7" i="9"/>
  <c r="C7" i="9" s="1"/>
  <c r="L5" i="14"/>
  <c r="L17" i="9"/>
  <c r="L29" i="9"/>
  <c r="L27" i="14"/>
  <c r="L41" i="14"/>
  <c r="L6" i="9"/>
  <c r="J42" i="9"/>
  <c r="L45" i="14"/>
  <c r="L37" i="9"/>
  <c r="J37" i="9"/>
  <c r="N31" i="14"/>
  <c r="N42" i="9"/>
  <c r="N45" i="14"/>
  <c r="N37" i="9"/>
  <c r="L9" i="14"/>
  <c r="N43" i="14"/>
  <c r="C43" i="14" s="1"/>
  <c r="N7" i="14"/>
  <c r="K9" i="13"/>
  <c r="K7" i="13"/>
  <c r="K33" i="13"/>
  <c r="K32" i="13"/>
  <c r="K39" i="13"/>
  <c r="K28" i="13"/>
  <c r="K38" i="13"/>
  <c r="K37" i="13"/>
  <c r="K35" i="13"/>
  <c r="K18" i="13"/>
  <c r="K10" i="13"/>
  <c r="K27" i="13"/>
  <c r="K26" i="13"/>
  <c r="K41" i="13"/>
  <c r="K30" i="13"/>
  <c r="K34" i="13"/>
  <c r="K14" i="13"/>
  <c r="K13" i="13"/>
  <c r="K20" i="13"/>
  <c r="K19" i="13"/>
  <c r="K29" i="13"/>
  <c r="K12" i="13"/>
  <c r="K11" i="13"/>
  <c r="O42" i="12"/>
  <c r="C37" i="14" l="1"/>
  <c r="C4" i="14"/>
  <c r="C46" i="14"/>
  <c r="C2" i="14"/>
  <c r="C20" i="9"/>
  <c r="C10" i="9"/>
  <c r="C47" i="14"/>
  <c r="C39" i="9"/>
  <c r="C41" i="14"/>
  <c r="C5" i="14"/>
  <c r="C34" i="14"/>
  <c r="C5" i="9"/>
  <c r="C42" i="9"/>
  <c r="C15" i="9"/>
  <c r="C12" i="14"/>
  <c r="C21" i="14"/>
  <c r="C8" i="9"/>
  <c r="C37" i="9"/>
  <c r="C6" i="9"/>
  <c r="C17" i="9"/>
  <c r="C29" i="9"/>
  <c r="C34" i="9"/>
  <c r="C43" i="9"/>
  <c r="C40" i="14"/>
  <c r="C45" i="14"/>
  <c r="C27" i="14"/>
  <c r="C9" i="14"/>
  <c r="C7" i="14"/>
  <c r="C31" i="14"/>
  <c r="N55" i="14"/>
  <c r="L55" i="14"/>
  <c r="C60" i="14" s="1"/>
  <c r="J55" i="14"/>
  <c r="N57" i="9"/>
  <c r="L57" i="9"/>
  <c r="C62" i="9" s="1"/>
  <c r="J57" i="9"/>
  <c r="U38" i="6"/>
  <c r="O106" i="5"/>
  <c r="P42" i="6"/>
  <c r="R40" i="6"/>
  <c r="R106" i="5"/>
  <c r="R24" i="6"/>
  <c r="C62" i="14" l="1"/>
  <c r="C64" i="9"/>
  <c r="C88" i="9" s="1"/>
  <c r="C55" i="14"/>
  <c r="C57" i="9"/>
  <c r="X38" i="6"/>
  <c r="U24" i="6"/>
  <c r="X24" i="6"/>
  <c r="U40" i="6"/>
  <c r="R21" i="6"/>
  <c r="R19" i="6"/>
  <c r="R9" i="6"/>
  <c r="R32" i="6"/>
  <c r="R28" i="6"/>
  <c r="R35" i="6"/>
  <c r="R33" i="6"/>
  <c r="R14" i="6"/>
  <c r="R22" i="6"/>
  <c r="R34" i="6"/>
  <c r="R20" i="6"/>
  <c r="R18" i="6"/>
  <c r="R8" i="6"/>
  <c r="R39" i="6"/>
  <c r="R10" i="6"/>
  <c r="R4" i="6"/>
  <c r="R11" i="6"/>
  <c r="R7" i="6"/>
  <c r="R17" i="6"/>
  <c r="R12" i="6"/>
  <c r="R37" i="6"/>
  <c r="E42" i="6"/>
  <c r="N42" i="6"/>
  <c r="R16" i="6"/>
  <c r="B42" i="6"/>
  <c r="R36" i="6"/>
  <c r="R15" i="6"/>
  <c r="U39" i="6" l="1"/>
  <c r="U37" i="6"/>
  <c r="U11" i="6"/>
  <c r="U20" i="6"/>
  <c r="U36" i="6"/>
  <c r="U10" i="6"/>
  <c r="U18" i="6"/>
  <c r="U22" i="6"/>
  <c r="U35" i="6"/>
  <c r="X40" i="6"/>
  <c r="U28" i="6"/>
  <c r="U17" i="6"/>
  <c r="X30" i="6"/>
  <c r="U30" i="6"/>
  <c r="U14" i="6"/>
  <c r="X32" i="6"/>
  <c r="U32" i="6"/>
  <c r="U19" i="6"/>
  <c r="U15" i="6"/>
  <c r="U16" i="6"/>
  <c r="X12" i="6"/>
  <c r="U12" i="6"/>
  <c r="U7" i="6"/>
  <c r="X7" i="6" s="1"/>
  <c r="X4" i="6"/>
  <c r="U4" i="6"/>
  <c r="U8" i="6"/>
  <c r="X34" i="6"/>
  <c r="U34" i="6"/>
  <c r="U33" i="6"/>
  <c r="X9" i="6"/>
  <c r="U9" i="6"/>
  <c r="U21" i="6"/>
  <c r="T42" i="6"/>
  <c r="R42" i="6"/>
  <c r="Q42" i="6"/>
  <c r="X16" i="6" l="1"/>
  <c r="X19" i="6"/>
  <c r="X22" i="6"/>
  <c r="X10" i="6"/>
  <c r="X39" i="6"/>
  <c r="X20" i="6"/>
  <c r="X37" i="6"/>
  <c r="X21" i="6"/>
  <c r="X33" i="6"/>
  <c r="X8" i="6"/>
  <c r="X14" i="6"/>
  <c r="X17" i="6"/>
  <c r="X28" i="6"/>
  <c r="X35" i="6"/>
  <c r="X18" i="6"/>
  <c r="X36" i="6"/>
  <c r="X11" i="6"/>
  <c r="X15" i="6"/>
  <c r="W42" i="6"/>
  <c r="U42" i="6"/>
  <c r="V42" i="6"/>
  <c r="X42" i="6" l="1"/>
</calcChain>
</file>

<file path=xl/comments1.xml><?xml version="1.0" encoding="utf-8"?>
<comments xmlns="http://schemas.openxmlformats.org/spreadsheetml/2006/main">
  <authors>
    <author>Marty Gurtz</author>
  </authors>
  <commentList>
    <comment ref="J38" authorId="0">
      <text>
        <r>
          <rPr>
            <b/>
            <sz val="10"/>
            <color indexed="81"/>
            <rFont val="Tahoma"/>
            <family val="2"/>
          </rPr>
          <t>No fish data in BioTDB so use Med for now</t>
        </r>
      </text>
    </comment>
    <comment ref="J39" authorId="0">
      <text>
        <r>
          <rPr>
            <b/>
            <sz val="10"/>
            <color indexed="81"/>
            <rFont val="Tahoma"/>
            <family val="2"/>
          </rPr>
          <t>NAWQA no longer samples fish at this site</t>
        </r>
      </text>
    </comment>
  </commentList>
</comments>
</file>

<file path=xl/comments2.xml><?xml version="1.0" encoding="utf-8"?>
<comments xmlns="http://schemas.openxmlformats.org/spreadsheetml/2006/main">
  <authors>
    <author>Musson, Rosemary</author>
  </authors>
  <commentList>
    <comment ref="A19" authorId="0">
      <text>
        <r>
          <rPr>
            <b/>
            <sz val="9"/>
            <color indexed="81"/>
            <rFont val="Tahoma"/>
            <family val="2"/>
          </rPr>
          <t>Musson, Rosemary:</t>
        </r>
        <r>
          <rPr>
            <sz val="9"/>
            <color indexed="81"/>
            <rFont val="Tahoma"/>
            <family val="2"/>
          </rPr>
          <t xml:space="preserve">
MA and RI
</t>
        </r>
      </text>
    </comment>
    <comment ref="A20" authorId="0">
      <text>
        <r>
          <rPr>
            <b/>
            <sz val="9"/>
            <color indexed="81"/>
            <rFont val="Tahoma"/>
            <family val="2"/>
          </rPr>
          <t>Musson, Rosemary:</t>
        </r>
        <r>
          <rPr>
            <sz val="9"/>
            <color indexed="81"/>
            <rFont val="Tahoma"/>
            <family val="2"/>
          </rPr>
          <t xml:space="preserve">
MD, DE, and DE</t>
        </r>
      </text>
    </comment>
    <comment ref="A30" authorId="0">
      <text>
        <r>
          <rPr>
            <b/>
            <sz val="9"/>
            <color indexed="81"/>
            <rFont val="Tahoma"/>
            <family val="2"/>
          </rPr>
          <t>Musson, Rosemary:</t>
        </r>
        <r>
          <rPr>
            <sz val="9"/>
            <color indexed="81"/>
            <rFont val="Tahoma"/>
            <family val="2"/>
          </rPr>
          <t xml:space="preserve">
NH and VT</t>
        </r>
      </text>
    </comment>
  </commentList>
</comments>
</file>

<file path=xl/comments3.xml><?xml version="1.0" encoding="utf-8"?>
<comments xmlns="http://schemas.openxmlformats.org/spreadsheetml/2006/main">
  <authors>
    <author>Musson, Rosemary</author>
  </authors>
  <commentList>
    <comment ref="A6" authorId="0">
      <text>
        <r>
          <rPr>
            <b/>
            <sz val="9"/>
            <color indexed="81"/>
            <rFont val="Tahoma"/>
            <family val="2"/>
          </rPr>
          <t>Musson, Rosemary:</t>
        </r>
        <r>
          <rPr>
            <sz val="9"/>
            <color indexed="81"/>
            <rFont val="Tahoma"/>
            <family val="2"/>
          </rPr>
          <t xml:space="preserve">
MA and RI
</t>
        </r>
      </text>
    </comment>
    <comment ref="A7" authorId="0">
      <text>
        <r>
          <rPr>
            <b/>
            <sz val="9"/>
            <color indexed="81"/>
            <rFont val="Tahoma"/>
            <family val="2"/>
          </rPr>
          <t>Musson, Rosemary:</t>
        </r>
        <r>
          <rPr>
            <sz val="9"/>
            <color indexed="81"/>
            <rFont val="Tahoma"/>
            <family val="2"/>
          </rPr>
          <t xml:space="preserve">
MD, DE, and DE</t>
        </r>
      </text>
    </comment>
    <comment ref="A10" authorId="0">
      <text>
        <r>
          <rPr>
            <b/>
            <sz val="9"/>
            <color indexed="81"/>
            <rFont val="Tahoma"/>
            <family val="2"/>
          </rPr>
          <t>Musson, Rosemary:</t>
        </r>
        <r>
          <rPr>
            <sz val="9"/>
            <color indexed="81"/>
            <rFont val="Tahoma"/>
            <family val="2"/>
          </rPr>
          <t xml:space="preserve">
NH and VT</t>
        </r>
      </text>
    </comment>
  </commentList>
</comments>
</file>

<file path=xl/sharedStrings.xml><?xml version="1.0" encoding="utf-8"?>
<sst xmlns="http://schemas.openxmlformats.org/spreadsheetml/2006/main" count="3596" uniqueCount="559">
  <si>
    <t>Total</t>
  </si>
  <si>
    <t>HDSN</t>
  </si>
  <si>
    <t>CONN</t>
  </si>
  <si>
    <t>PODL</t>
  </si>
  <si>
    <t>ALBE</t>
  </si>
  <si>
    <t>ACFB</t>
  </si>
  <si>
    <t>LERI</t>
  </si>
  <si>
    <t>WMIC</t>
  </si>
  <si>
    <t>UMIS</t>
  </si>
  <si>
    <t>SPLT</t>
  </si>
  <si>
    <t>YELL</t>
  </si>
  <si>
    <t>CNBR</t>
  </si>
  <si>
    <t>OZRK</t>
  </si>
  <si>
    <t>MISE</t>
  </si>
  <si>
    <t>SCTX</t>
  </si>
  <si>
    <t>ACAD</t>
  </si>
  <si>
    <t>EIWA</t>
  </si>
  <si>
    <t>TRIN</t>
  </si>
  <si>
    <t>SANJ</t>
  </si>
  <si>
    <t>SOCA</t>
  </si>
  <si>
    <t>GRSL</t>
  </si>
  <si>
    <t>RIOG</t>
  </si>
  <si>
    <t>NVBR</t>
  </si>
  <si>
    <t>USNK</t>
  </si>
  <si>
    <t>CCYK</t>
  </si>
  <si>
    <t>Comments</t>
  </si>
  <si>
    <t>Type</t>
  </si>
  <si>
    <t>Station</t>
  </si>
  <si>
    <t>Site name</t>
  </si>
  <si>
    <t>02335870</t>
  </si>
  <si>
    <t>Sope Creek near Marietta, GA</t>
  </si>
  <si>
    <t>Urban</t>
  </si>
  <si>
    <t>Integ</t>
  </si>
  <si>
    <t>02338523</t>
  </si>
  <si>
    <t>Hillibahatchee Creek near Franklin, GA</t>
  </si>
  <si>
    <t>Ag</t>
  </si>
  <si>
    <t>02087580</t>
  </si>
  <si>
    <t>Swift Creek near Apex, NC</t>
  </si>
  <si>
    <t>02089500</t>
  </si>
  <si>
    <t>Neuse River at Kinston, NC</t>
  </si>
  <si>
    <t>02091500</t>
  </si>
  <si>
    <t>Contentnea Creek at Hookerton, NC</t>
  </si>
  <si>
    <t>12510500</t>
  </si>
  <si>
    <t>Yakima River at Kiona, WA</t>
  </si>
  <si>
    <t>06800000</t>
  </si>
  <si>
    <t>Maple Creek near Nickerson, NE</t>
  </si>
  <si>
    <t>06805500</t>
  </si>
  <si>
    <t>Platte River at Louisville, NE</t>
  </si>
  <si>
    <t>NE</t>
  </si>
  <si>
    <t>01170100</t>
  </si>
  <si>
    <t>Green River near Colrain, MA</t>
  </si>
  <si>
    <t>01184000</t>
  </si>
  <si>
    <t>Connecticut River at Thompsonville, CT</t>
  </si>
  <si>
    <t>01209710</t>
  </si>
  <si>
    <t>Norwalk River at Winnipauk,CT</t>
  </si>
  <si>
    <t>01610400</t>
  </si>
  <si>
    <t>Waites Run near Wardensville, WV</t>
  </si>
  <si>
    <t>01646580</t>
  </si>
  <si>
    <t>Potomac River at Washington, DC</t>
  </si>
  <si>
    <t>01654000</t>
  </si>
  <si>
    <t>Accotink Creek near Annandale, VA</t>
  </si>
  <si>
    <t>11274538</t>
  </si>
  <si>
    <t>Orestimba Creek near Crows Landing, CA</t>
  </si>
  <si>
    <t>11303500</t>
  </si>
  <si>
    <t>San Joaquin River near Vernalis, CA</t>
  </si>
  <si>
    <t>11335000</t>
  </si>
  <si>
    <t>Cosumnes River at Michigan Bar, CA</t>
  </si>
  <si>
    <t>06713500</t>
  </si>
  <si>
    <t>Cherry Creek at Denver, CO</t>
  </si>
  <si>
    <t>06754000</t>
  </si>
  <si>
    <t>South Platte River near Kersey, CO</t>
  </si>
  <si>
    <t>08057200</t>
  </si>
  <si>
    <t>White Rock Creek at Dallas, TX</t>
  </si>
  <si>
    <t>08057410</t>
  </si>
  <si>
    <t>Trinity River below Dallas, TX</t>
  </si>
  <si>
    <t>WHMI</t>
  </si>
  <si>
    <t>03374100</t>
  </si>
  <si>
    <t>White River at Hazleton, IN</t>
  </si>
  <si>
    <t>394340085524601</t>
  </si>
  <si>
    <t>Sugar Creek at New Palestine, IN</t>
  </si>
  <si>
    <t>WILL</t>
  </si>
  <si>
    <t>14201300</t>
  </si>
  <si>
    <t>Zollner Creek near Mt. Angel, OR</t>
  </si>
  <si>
    <t>14205400</t>
  </si>
  <si>
    <t>E Fork Dairy Creek near Meachan Corner, OR</t>
  </si>
  <si>
    <t>14206950</t>
  </si>
  <si>
    <t>Fanno Creek at Durham, OR</t>
  </si>
  <si>
    <t>14211720</t>
  </si>
  <si>
    <t>Willamette River at Portland, OR</t>
  </si>
  <si>
    <t>04063700</t>
  </si>
  <si>
    <t>Popple River near Fence, WI</t>
  </si>
  <si>
    <t>05451210</t>
  </si>
  <si>
    <t>South Fork Iowa River near New Providence, IA</t>
  </si>
  <si>
    <t>05465500</t>
  </si>
  <si>
    <t>Iowa River at Wapello, IA</t>
  </si>
  <si>
    <t>01349150</t>
  </si>
  <si>
    <t>Canajoharie Creek near Canajoharie, NY</t>
  </si>
  <si>
    <t>04161820</t>
  </si>
  <si>
    <t>Clinton River at Sterling Heights, MI</t>
  </si>
  <si>
    <t>04193500</t>
  </si>
  <si>
    <t>Maumee River at Waterville, OH</t>
  </si>
  <si>
    <t>05586100</t>
  </si>
  <si>
    <t>Illinois River at Valley City, IL</t>
  </si>
  <si>
    <t>07288650</t>
  </si>
  <si>
    <t>Bogue Phalia near Leland, MS</t>
  </si>
  <si>
    <t>07288955</t>
  </si>
  <si>
    <t>Yazoo River near Long Lake, MS</t>
  </si>
  <si>
    <t>07060710</t>
  </si>
  <si>
    <t>North Sylamore Creek near Fifty Six, AR</t>
  </si>
  <si>
    <t>PUGT</t>
  </si>
  <si>
    <t>12056500</t>
  </si>
  <si>
    <t>North Fork Skokomish River near Hdsprt, WA</t>
  </si>
  <si>
    <t>08364000</t>
  </si>
  <si>
    <t>Rio Grande at El Paso, TX</t>
  </si>
  <si>
    <t>11447650</t>
  </si>
  <si>
    <t>Sacramento River a Freeport, CA</t>
  </si>
  <si>
    <t>SANT</t>
  </si>
  <si>
    <t>02172300</t>
  </si>
  <si>
    <t>McTier Creek near Monetta, SC</t>
  </si>
  <si>
    <t>02175000</t>
  </si>
  <si>
    <t>Edisto River near Givhans, SC</t>
  </si>
  <si>
    <t>13092747</t>
  </si>
  <si>
    <t>Rock Creek at Twin Falls, ID</t>
  </si>
  <si>
    <t>13154500</t>
  </si>
  <si>
    <t>Snake River at King Hill, ID</t>
  </si>
  <si>
    <t>08014500</t>
  </si>
  <si>
    <t>Whisky Chitto Creek near Oberlin, LA</t>
  </si>
  <si>
    <t>CAZB</t>
  </si>
  <si>
    <t>09505800</t>
  </si>
  <si>
    <t>West Clear Creek near Camp Verde, AZ</t>
  </si>
  <si>
    <t>01463500</t>
  </si>
  <si>
    <t>Delaware River at Trenton, NJ</t>
  </si>
  <si>
    <t>10168000</t>
  </si>
  <si>
    <t>Little Cottonwood Creek at Salt Lake City, UT</t>
  </si>
  <si>
    <t>10172200</t>
  </si>
  <si>
    <t>Red Butte Creek at Ft Douglas, UT</t>
  </si>
  <si>
    <t>MOBL</t>
  </si>
  <si>
    <t>02469762</t>
  </si>
  <si>
    <t>Tombigbee River near Coffeeville, AL</t>
  </si>
  <si>
    <t>11074000</t>
  </si>
  <si>
    <t>Santa Ana River below Prado Dam, CA</t>
  </si>
  <si>
    <t>UCOL</t>
  </si>
  <si>
    <t>09163500</t>
  </si>
  <si>
    <t>Colorado River near Colorado-Utah state line</t>
  </si>
  <si>
    <t>06329500</t>
  </si>
  <si>
    <t>Yellowstone River near Sidney, MT</t>
  </si>
  <si>
    <t>Sampling &amp; Data Review</t>
  </si>
  <si>
    <t>Lab Analysis</t>
  </si>
  <si>
    <t>TOTAL</t>
  </si>
  <si>
    <t>Sampling (minus lab)</t>
  </si>
  <si>
    <t>Lab</t>
  </si>
  <si>
    <t>HQ Account</t>
  </si>
  <si>
    <t>Column Totals</t>
  </si>
  <si>
    <t>12505450</t>
  </si>
  <si>
    <t>Granger Drain at Granger, WA</t>
  </si>
  <si>
    <t>rotate2</t>
  </si>
  <si>
    <t>urbcore</t>
  </si>
  <si>
    <t>rotate4</t>
  </si>
  <si>
    <t>agcore</t>
  </si>
  <si>
    <t>06800500</t>
  </si>
  <si>
    <t>Elkhorn River at Waterloo, NE</t>
  </si>
  <si>
    <t>Dismal River near Thedford, NE</t>
  </si>
  <si>
    <t>eco_only</t>
  </si>
  <si>
    <t>06775900</t>
  </si>
  <si>
    <t>07055646</t>
  </si>
  <si>
    <t>Buffalo River near Boxley, AR</t>
  </si>
  <si>
    <t>08227000</t>
  </si>
  <si>
    <t>Saguache Creek near Saguache, CO</t>
  </si>
  <si>
    <t>08195000</t>
  </si>
  <si>
    <t>Frio River at Concan, TX</t>
  </si>
  <si>
    <t>05331580</t>
  </si>
  <si>
    <t>Mississippi River at Hastings, MN</t>
  </si>
  <si>
    <t>09471000</t>
  </si>
  <si>
    <t>San Pedro River at Charleston, AZ</t>
  </si>
  <si>
    <t>10171000</t>
  </si>
  <si>
    <t>Jordan River at Salt Lake City, UT</t>
  </si>
  <si>
    <t>06324970</t>
  </si>
  <si>
    <t>Little Powder River near Weston, WY</t>
  </si>
  <si>
    <t>CYCLE II SU</t>
  </si>
  <si>
    <t>STATION ID</t>
  </si>
  <si>
    <t>STATION NAME</t>
  </si>
  <si>
    <t>Red Butte Creek at Fort Douglas, UT</t>
  </si>
  <si>
    <t>East Fork Dairy Creek near Meachan Corner, OR</t>
  </si>
  <si>
    <t>Sacramento River at Freeport, CA</t>
  </si>
  <si>
    <t>CYCLE II SITE (145)</t>
  </si>
  <si>
    <t>CYCLE II SITE (84)</t>
  </si>
  <si>
    <t>CYCLE II SITE TYPE</t>
  </si>
  <si>
    <t>PROPOSED COST CENTER TO DO SAMPLING</t>
  </si>
  <si>
    <t>SITE SIZE</t>
  </si>
  <si>
    <t>LOW FLOW SITE TYPE</t>
  </si>
  <si>
    <t>HIGH FLOW SITE TYPE</t>
  </si>
  <si>
    <t>Y</t>
  </si>
  <si>
    <t>Ref</t>
  </si>
  <si>
    <t>East Hartford, CT</t>
  </si>
  <si>
    <t>N</t>
  </si>
  <si>
    <t>small</t>
  </si>
  <si>
    <t>wading</t>
  </si>
  <si>
    <t>bridge</t>
  </si>
  <si>
    <t>large</t>
  </si>
  <si>
    <t>West Trenton, NJ</t>
  </si>
  <si>
    <t>Troy, NY</t>
  </si>
  <si>
    <t>Baltimore, MD</t>
  </si>
  <si>
    <t>medium</t>
  </si>
  <si>
    <t>Atlanta, GA</t>
  </si>
  <si>
    <t>Raleigh, NC</t>
  </si>
  <si>
    <t>Montgomery, AL</t>
  </si>
  <si>
    <t>Columbia, SC</t>
  </si>
  <si>
    <t>Iowa City, IA</t>
  </si>
  <si>
    <t>Columbus, OH</t>
  </si>
  <si>
    <t>Urbana, IL</t>
  </si>
  <si>
    <t>Mounds View, MN</t>
  </si>
  <si>
    <t>Indianapolis, IN</t>
  </si>
  <si>
    <t>Madison, WI</t>
  </si>
  <si>
    <t>Lincoln, NE</t>
  </si>
  <si>
    <t>Lakewood, CO</t>
  </si>
  <si>
    <t>Cheyenne, WY</t>
  </si>
  <si>
    <t>cableway</t>
  </si>
  <si>
    <t>Baton Rouge, LA</t>
  </si>
  <si>
    <t>Jackson, MS</t>
  </si>
  <si>
    <t>Little Rock, AR</t>
  </si>
  <si>
    <t>Austin, TX</t>
  </si>
  <si>
    <t>Tucson, AZ</t>
  </si>
  <si>
    <t>West Valley City, UT</t>
  </si>
  <si>
    <t>Albuquerque, NM</t>
  </si>
  <si>
    <t>Tacoma, WA</t>
  </si>
  <si>
    <t>Boise, ID</t>
  </si>
  <si>
    <t>Portland, OR</t>
  </si>
  <si>
    <t>Sacramento, CA</t>
  </si>
  <si>
    <t>San Diego, CA</t>
  </si>
  <si>
    <t>Station number</t>
  </si>
  <si>
    <t>Station name</t>
  </si>
  <si>
    <t>Reference</t>
  </si>
  <si>
    <t>comments</t>
  </si>
  <si>
    <t>IAFH</t>
  </si>
  <si>
    <t>Area (sq km)</t>
  </si>
  <si>
    <t>Riffle</t>
  </si>
  <si>
    <t>Snag</t>
  </si>
  <si>
    <t>32(pr w /29)</t>
  </si>
  <si>
    <t>Depos.</t>
  </si>
  <si>
    <t>Eco Field Labor Cost (inc 22.4% lv assess)</t>
  </si>
  <si>
    <t>Eco Field Travel Cost (per diem)</t>
  </si>
  <si>
    <t>Eco Vehicle costs</t>
  </si>
  <si>
    <t>Eco Supply costs</t>
  </si>
  <si>
    <t>Eco Office Labor Costs (inc 22.4% lv assess)</t>
  </si>
  <si>
    <t>Eco QA / Mgt Labor Costs (inc 22.4% lv assess)</t>
  </si>
  <si>
    <t xml:space="preserve">Dist Direct Cost
</t>
  </si>
  <si>
    <t>Over-head
Cost</t>
  </si>
  <si>
    <t>Eco WSC Total Cost</t>
  </si>
  <si>
    <t>Eco-region</t>
  </si>
  <si>
    <t xml:space="preserve">RTH (Snag or Riffle) </t>
  </si>
  <si>
    <t>RT Miles to Site</t>
  </si>
  <si>
    <t xml:space="preserve">RT Travel Time to Site (hrs) 
</t>
  </si>
  <si>
    <t>Fish Rela-tive Rich- ness</t>
  </si>
  <si>
    <t>Fish Rich- ness factor</t>
  </si>
  <si>
    <t>Lo</t>
  </si>
  <si>
    <t>Med</t>
  </si>
  <si>
    <t>Hi</t>
  </si>
  <si>
    <t>Eco WSC net cost incl 10% contingency</t>
  </si>
  <si>
    <t>Ouiska (Whiskey) Chitto Creek near Oberlin, LA</t>
  </si>
  <si>
    <t>Lab Analysis (includes QC)</t>
  </si>
  <si>
    <t>05490500</t>
  </si>
  <si>
    <t>Des Moines River at Keosauqua, IA</t>
  </si>
  <si>
    <t>Des Moines at Keosauqua, IA</t>
  </si>
  <si>
    <t>East Lansing, MI</t>
  </si>
  <si>
    <t>rotate4-&gt;agcore</t>
  </si>
  <si>
    <t>10350340</t>
  </si>
  <si>
    <t>Truckee River at Tracy, NV</t>
  </si>
  <si>
    <t>CT</t>
  </si>
  <si>
    <t>NJ</t>
  </si>
  <si>
    <t>NY</t>
  </si>
  <si>
    <t>MD</t>
  </si>
  <si>
    <t>GA</t>
  </si>
  <si>
    <t>NC</t>
  </si>
  <si>
    <t>AL</t>
  </si>
  <si>
    <t>SC</t>
  </si>
  <si>
    <t>IA</t>
  </si>
  <si>
    <t>MI</t>
  </si>
  <si>
    <t>OH</t>
  </si>
  <si>
    <t>IL</t>
  </si>
  <si>
    <t>MN</t>
  </si>
  <si>
    <t>IN</t>
  </si>
  <si>
    <t>WI</t>
  </si>
  <si>
    <t>CO</t>
  </si>
  <si>
    <t>LA</t>
  </si>
  <si>
    <t>MS</t>
  </si>
  <si>
    <t>CA</t>
  </si>
  <si>
    <t>OR</t>
  </si>
  <si>
    <t>ID</t>
  </si>
  <si>
    <t>WA</t>
  </si>
  <si>
    <t>AZ</t>
  </si>
  <si>
    <t>UT</t>
  </si>
  <si>
    <t>NM</t>
  </si>
  <si>
    <t>TX</t>
  </si>
  <si>
    <t>AR</t>
  </si>
  <si>
    <t>CYCLE II SITE SAMPLING SCHEDULE</t>
  </si>
  <si>
    <t>15565447</t>
  </si>
  <si>
    <t>Yukon River at Pilot Station, AK</t>
  </si>
  <si>
    <t>AK</t>
  </si>
  <si>
    <t>09380000</t>
  </si>
  <si>
    <t>Colorado River at Lees Ferry, AZ</t>
  </si>
  <si>
    <t>09522000</t>
  </si>
  <si>
    <t>Colorado River at NIB</t>
  </si>
  <si>
    <t>07263620</t>
  </si>
  <si>
    <t>Arkansas River at Terry L&amp;D below Little Rock, AR</t>
  </si>
  <si>
    <t>02359170</t>
  </si>
  <si>
    <t>Apalachicola River near Sumatra, FL</t>
  </si>
  <si>
    <t>FL</t>
  </si>
  <si>
    <t>02226160</t>
  </si>
  <si>
    <t>Altamaha River at Everett City, GA</t>
  </si>
  <si>
    <t>05420500</t>
  </si>
  <si>
    <t>Mississippi River at Clinton, IA</t>
  </si>
  <si>
    <t>06892350</t>
  </si>
  <si>
    <t>Kansas River at DeSoto, KS</t>
  </si>
  <si>
    <t>07144100</t>
  </si>
  <si>
    <t>KS</t>
  </si>
  <si>
    <t>KY</t>
  </si>
  <si>
    <t>03303280</t>
  </si>
  <si>
    <t>Ohio River at Cannelton Dam at Cannelton, IN</t>
  </si>
  <si>
    <t>03378500</t>
  </si>
  <si>
    <t>Wabash River at New Harmony, IN</t>
  </si>
  <si>
    <t>03609750</t>
  </si>
  <si>
    <t>Tennessee River at Highway 60 near Paducah, KY</t>
  </si>
  <si>
    <t>07374000</t>
  </si>
  <si>
    <t>Mississippi River at Baton Rouge, LA</t>
  </si>
  <si>
    <t>07374525</t>
  </si>
  <si>
    <t>Mississippi River at Belle Chasse, LA</t>
  </si>
  <si>
    <t>07381495</t>
  </si>
  <si>
    <t>Atchafalaya River at Melville, LA</t>
  </si>
  <si>
    <t>07381590</t>
  </si>
  <si>
    <t>Wax Lake Outlet at Calumet, LA</t>
  </si>
  <si>
    <t>07381600</t>
  </si>
  <si>
    <t>Lower Atchafalaya River at Morgan City, LA</t>
  </si>
  <si>
    <t>01578310</t>
  </si>
  <si>
    <t>Susquehanna River at Conowingo, MD</t>
  </si>
  <si>
    <t>322023090544500</t>
  </si>
  <si>
    <t>Mississippi River above Vicksburg, MS</t>
  </si>
  <si>
    <t>07022000</t>
  </si>
  <si>
    <t>Mississippi River at Thebes, IL</t>
  </si>
  <si>
    <t>05587455</t>
  </si>
  <si>
    <t>Mississippi River Below Grafton, IL</t>
  </si>
  <si>
    <t>06934500</t>
  </si>
  <si>
    <t>Missouri River at Hermann, MO</t>
  </si>
  <si>
    <t>MO</t>
  </si>
  <si>
    <t>NV</t>
  </si>
  <si>
    <t>St. Lawrence River at Cornwall, Ontario</t>
  </si>
  <si>
    <t>01372043</t>
  </si>
  <si>
    <t>Hudson River near Poughkeepsie, NY</t>
  </si>
  <si>
    <t>ND</t>
  </si>
  <si>
    <t>05082500</t>
  </si>
  <si>
    <t>Red River of the North at Grand Forks, ND</t>
  </si>
  <si>
    <t>07241550</t>
  </si>
  <si>
    <t>North Canadian River near Harrah, OK</t>
  </si>
  <si>
    <t>OK</t>
  </si>
  <si>
    <t>14246900</t>
  </si>
  <si>
    <t>Columbia River near Beaver Army Terminal, OR</t>
  </si>
  <si>
    <t>08116650</t>
  </si>
  <si>
    <t>Brazos River near Rosharon, TX</t>
  </si>
  <si>
    <t>08475000</t>
  </si>
  <si>
    <t>Rio Grande near Brownsville, TX</t>
  </si>
  <si>
    <t>NASQAN</t>
  </si>
  <si>
    <t>NMN</t>
  </si>
  <si>
    <t>CO-OP</t>
  </si>
  <si>
    <t>NMN/DELR</t>
  </si>
  <si>
    <t>NASQAN/CNBR</t>
  </si>
  <si>
    <t>NASQAN/MISE</t>
  </si>
  <si>
    <t>NASQAN/PODL</t>
  </si>
  <si>
    <t>NASQAN/WHMI</t>
  </si>
  <si>
    <t>NASQAN/LIRB</t>
  </si>
  <si>
    <t>NASQAN/SACR</t>
  </si>
  <si>
    <t>NA</t>
  </si>
  <si>
    <t>Co-op</t>
  </si>
  <si>
    <t xml:space="preserve">CA  </t>
  </si>
  <si>
    <t>MI/OH</t>
  </si>
  <si>
    <t xml:space="preserve">SC </t>
  </si>
  <si>
    <t>Network</t>
  </si>
  <si>
    <t>reference</t>
  </si>
  <si>
    <t>urban</t>
  </si>
  <si>
    <t>Agriculture</t>
  </si>
  <si>
    <t>NAWQA</t>
  </si>
  <si>
    <t xml:space="preserve">CO </t>
  </si>
  <si>
    <t xml:space="preserve">AL </t>
  </si>
  <si>
    <t xml:space="preserve">CA </t>
  </si>
  <si>
    <t>Cycle III site type</t>
  </si>
  <si>
    <t>Carson City, NV</t>
  </si>
  <si>
    <t>Anchorage, AK</t>
  </si>
  <si>
    <t>Oklahoma City, OK</t>
  </si>
  <si>
    <t>Rolla, MO</t>
  </si>
  <si>
    <t>Louisville, KY</t>
  </si>
  <si>
    <t>Lawrence, KS</t>
  </si>
  <si>
    <t>Tallahassee, FL</t>
  </si>
  <si>
    <t>Missouri River at Omaha, NE</t>
  </si>
  <si>
    <t>06610000</t>
  </si>
  <si>
    <t>07373420</t>
  </si>
  <si>
    <t>Mississippi River near St. Francisville, LA</t>
  </si>
  <si>
    <t>dropped in 2008</t>
  </si>
  <si>
    <t>SAMPLED FOR ECOLOGY Cycle II</t>
  </si>
  <si>
    <t>SAMPLED FOR ECOLOGY Cycle III</t>
  </si>
  <si>
    <t xml:space="preserve">MI </t>
  </si>
  <si>
    <t>WSC Costs</t>
  </si>
  <si>
    <t>TN</t>
  </si>
  <si>
    <t>NH</t>
  </si>
  <si>
    <t>SW Monitoring and Status Assessment Team</t>
  </si>
  <si>
    <t>NASQAN Data Collection</t>
  </si>
  <si>
    <t>NASQAN  Sample Analyses</t>
  </si>
  <si>
    <t>NMN 
Data Collection</t>
  </si>
  <si>
    <t>NMN Sample Analyses</t>
  </si>
  <si>
    <t>NAWQA SW Status QW Data Collection</t>
  </si>
  <si>
    <t>NAWQA SW Status QW Sample Analyses</t>
  </si>
  <si>
    <t>NAWQA ECO Data Collection</t>
  </si>
  <si>
    <t>NAWQA ECO Sample Analyses</t>
  </si>
  <si>
    <t xml:space="preserve">Science Center </t>
  </si>
  <si>
    <t>MA</t>
  </si>
  <si>
    <t>ME</t>
  </si>
  <si>
    <t>PA</t>
  </si>
  <si>
    <t>VA</t>
  </si>
  <si>
    <t>WV</t>
  </si>
  <si>
    <t>SD</t>
  </si>
  <si>
    <t>HI</t>
  </si>
  <si>
    <t xml:space="preserve"> NASQAN Chemistry</t>
  </si>
  <si>
    <t xml:space="preserve"> NMN Chemistry</t>
  </si>
  <si>
    <t>NAWQA Ecology</t>
  </si>
  <si>
    <t xml:space="preserve"> NAWQA SW Chemistry</t>
  </si>
  <si>
    <t xml:space="preserve">SW Monitoring Data Collection Sum </t>
  </si>
  <si>
    <t>NASQAN QW
 Gross Sampling costs</t>
  </si>
  <si>
    <t>NMN
 QW
 Gross Sampling costs</t>
  </si>
  <si>
    <t>NAWQA SW STATUS Ecology Sampling Gross Costs</t>
  </si>
  <si>
    <t>NAWQA  SW Status Total</t>
  </si>
  <si>
    <t xml:space="preserve"> NASQAN Total</t>
  </si>
  <si>
    <t>NMN Total</t>
  </si>
  <si>
    <t xml:space="preserve"> SW Monitoring and Status Assessment Team</t>
  </si>
  <si>
    <t xml:space="preserve"> SW Monitoring Data Collection Sum </t>
  </si>
  <si>
    <t xml:space="preserve">boat </t>
  </si>
  <si>
    <t>boat</t>
  </si>
  <si>
    <t>Large Inland Rivers</t>
  </si>
  <si>
    <t>Coastal Rivers</t>
  </si>
  <si>
    <t>dam</t>
  </si>
  <si>
    <t>SITE OFFICE</t>
  </si>
  <si>
    <t>Flagstaff, AZ</t>
  </si>
  <si>
    <t>Yuma, AZ</t>
  </si>
  <si>
    <t>Council Bluffs, IA</t>
  </si>
  <si>
    <t>Lansing, MI</t>
  </si>
  <si>
    <t>Alberquerque, NM</t>
  </si>
  <si>
    <t>Murray, KY</t>
  </si>
  <si>
    <t>Butte, MT</t>
  </si>
  <si>
    <t>Rhinelander, WI</t>
  </si>
  <si>
    <t>Salt Lake City, UT</t>
  </si>
  <si>
    <t>The Woodlands, TX</t>
  </si>
  <si>
    <t>San Antonio, TX</t>
  </si>
  <si>
    <t>Kennewick, WA</t>
  </si>
  <si>
    <t>Frostburg, MD</t>
  </si>
  <si>
    <t>Trenton, NJ</t>
  </si>
  <si>
    <t>Grand Junction, CO</t>
  </si>
  <si>
    <t>Cycle 3 Sampling Schedule</t>
  </si>
  <si>
    <t>CYCLE 3 SITE TYPE</t>
  </si>
  <si>
    <t>Science Center (SC)</t>
  </si>
  <si>
    <t>sc</t>
  </si>
  <si>
    <t>Cycle3 site type</t>
  </si>
  <si>
    <t>SC Costs</t>
  </si>
  <si>
    <t>IAH</t>
  </si>
  <si>
    <t>North Fork Skokomish River near Hoodsport, WA</t>
  </si>
  <si>
    <t>05288705</t>
  </si>
  <si>
    <t>Shingle Creek at Minneapolis, MN</t>
  </si>
  <si>
    <t>I=Invertabrates; A=algae; F=fish; H=habitat</t>
  </si>
  <si>
    <t>**North Fork Skokomish River near Hoodsport, WA</t>
  </si>
  <si>
    <t>*Red Butte Creek at Fort Douglas, UT</t>
  </si>
  <si>
    <t>*Fish not collected due to permit issues</t>
  </si>
  <si>
    <t xml:space="preserve">**Fish not collected by USGS due to endangered species issues; annual Fish collections at NF Skokomish by U. Washington </t>
  </si>
  <si>
    <t>Grand Forks, ND</t>
  </si>
  <si>
    <t>Tulsa, OK</t>
  </si>
  <si>
    <t>Merced River at Happy Isles Bridge nr Yosemite, CA</t>
  </si>
  <si>
    <t>Large Inland River</t>
  </si>
  <si>
    <t>Coastal River</t>
  </si>
  <si>
    <t>NAWQA SWMSA QW
 Gross Sampling costs</t>
  </si>
  <si>
    <t>38.85</t>
  </si>
  <si>
    <t>MI WSC collects QW samples/ OH WSC collects eco samples</t>
  </si>
  <si>
    <t>Eco contracts reserve</t>
  </si>
  <si>
    <t>Eco equipment reserve</t>
  </si>
  <si>
    <t>Eco electroshocking training  reserve</t>
  </si>
  <si>
    <t>Annual Reporting (Solberg)</t>
  </si>
  <si>
    <t>CIDA - Annual Report Web</t>
  </si>
  <si>
    <t>CIDA for WARP mapper</t>
  </si>
  <si>
    <t>CIDA - HBSL Web site</t>
  </si>
  <si>
    <t>CIDA - Sediment Web site</t>
  </si>
  <si>
    <t>QW Continuous Monitoring</t>
  </si>
  <si>
    <t>NMN QW Continuous Monitoring</t>
  </si>
  <si>
    <t>NASQAN QW Continuous Monitoring</t>
  </si>
  <si>
    <t>NAWQA QW Continuous Monitoring</t>
  </si>
  <si>
    <t>NFSN Coordinator (Crawford)</t>
  </si>
  <si>
    <t>NFSN office co-location (Crawford</t>
  </si>
  <si>
    <t>NFSN Management Asst (Reutter)</t>
  </si>
  <si>
    <t>NFSN Asst Lead  (Deacon)</t>
  </si>
  <si>
    <t>NFSN QA Specialist (Martin)</t>
  </si>
  <si>
    <t>NFSN Eco Specialist (Bell)</t>
  </si>
  <si>
    <t>NFSN Asst (Stone)</t>
  </si>
  <si>
    <t>NFSN GIS Specialist (Baker)</t>
  </si>
  <si>
    <t>NFSN WQ data analyst (Lee)</t>
  </si>
  <si>
    <t>NFSN Datebase Asst (Argue)</t>
  </si>
  <si>
    <t>NFSN Support (Norman)</t>
  </si>
  <si>
    <t>NFSN Support (Toccalino)</t>
  </si>
  <si>
    <t>13056500</t>
  </si>
  <si>
    <t>Henrys Fork near Rexburg, ID</t>
  </si>
  <si>
    <t>02338000</t>
  </si>
  <si>
    <t>Chattahoochee River near Whitesburg, GA</t>
  </si>
  <si>
    <t>bfs</t>
  </si>
  <si>
    <t>None</t>
  </si>
  <si>
    <t>Little Arkansas River near Sedgwick, KS</t>
  </si>
  <si>
    <t>Alabama R. below Claiborne L&amp;D nr Monroeville, AL</t>
  </si>
  <si>
    <t>03612600</t>
  </si>
  <si>
    <t>Ohio River at Olmsted, IL</t>
  </si>
  <si>
    <t>NUMBER OF SAMPLES IN 2016</t>
  </si>
  <si>
    <t>FY16 sample collection site target
NAWQA</t>
  </si>
  <si>
    <t>FY16 sample collection site target
NASQAN</t>
  </si>
  <si>
    <t>FY16 sample collection site target
NMN</t>
  </si>
  <si>
    <t>$20K for vehicle, check with IDWSC</t>
  </si>
  <si>
    <t>ref site temp monitoring</t>
  </si>
  <si>
    <t>cont. monitoring 07374000</t>
  </si>
  <si>
    <t>cont. monitoring at 01646500</t>
  </si>
  <si>
    <t>$10,427 for streamgaging</t>
  </si>
  <si>
    <t>temp monitoring at 3 sites</t>
  </si>
  <si>
    <t>Extra sampling (DOC frac, DNA, isotope, tritium - see SWPLAN)</t>
  </si>
  <si>
    <t>temp monitoring at HBN site</t>
  </si>
  <si>
    <t>temp monitoring for three reference/HBN sites</t>
  </si>
  <si>
    <t>temp monitoring for four reference/HBN sites</t>
  </si>
  <si>
    <t>temp monitoring at HBN site.</t>
  </si>
  <si>
    <t>cont. monitoring at 07020850 Cape Girardeau</t>
  </si>
  <si>
    <t>temp monitoring HBN site</t>
  </si>
  <si>
    <t>NENG</t>
  </si>
  <si>
    <t>temp monitoring for reference and HBN sites</t>
  </si>
  <si>
    <t>temp monitoring for reference and two HBN sites</t>
  </si>
  <si>
    <t>temp monitoring at Sguache run by COWSC; NMWSC runs temp monitoring for HBN site</t>
  </si>
  <si>
    <t>temp monitoring for HBN site</t>
  </si>
  <si>
    <t>temp monitoring run by WVWSC</t>
  </si>
  <si>
    <t>VA-WV</t>
  </si>
  <si>
    <t>temp monitoring for Waites Run and HBN site</t>
  </si>
  <si>
    <t>cont. monitoring at Olmstead</t>
  </si>
  <si>
    <t>cont. monitoring at Sacramento site plus Pellerin salary</t>
  </si>
  <si>
    <t>cont. monitoring was under NMN in FY15 budget</t>
  </si>
  <si>
    <t>NAWQA SW STATUS Gross Continuous monitoring costs</t>
  </si>
  <si>
    <t>NASQAN Gross Continuous monitoring costs</t>
  </si>
  <si>
    <t>NMN Gross Continuous monitoring costs</t>
  </si>
  <si>
    <t>number of sampling trips based on continuous flow</t>
  </si>
  <si>
    <t>HBN site(s)</t>
  </si>
  <si>
    <t>FY16 $ (Net)</t>
  </si>
  <si>
    <t>FY16 $ GROSS</t>
  </si>
  <si>
    <t>Total for FY16 =</t>
  </si>
  <si>
    <t>NAWQA SW STATUS Ecology Lab Analysis Costs 
(estimated prices)</t>
  </si>
  <si>
    <t>Ohio River at Olstead, IL</t>
  </si>
  <si>
    <t>NAWQA SWMSA
  Sample Analyses cost
(by SC)
(estimated prices)</t>
  </si>
  <si>
    <t>NASQAN  Sample Analyses cost
(by SC)
(estimated prices)</t>
  </si>
  <si>
    <t>NMN  Sample Analyses cost
(by SC)
(estimated prices)</t>
  </si>
  <si>
    <t>NAWQA QW
 Gross Sampling costs
(Extras)</t>
  </si>
  <si>
    <t>NASQAN QW
 Gross Sampling costs
(Extras)</t>
  </si>
  <si>
    <t>NMN
 QW
 Gross Sampling costs
(Extras)</t>
  </si>
  <si>
    <t>Sampling Extras 
(DOC Frac, DNA, etc)</t>
  </si>
  <si>
    <t>NAWQA temperature monitoring</t>
  </si>
  <si>
    <t>Temperature Monitoring</t>
  </si>
  <si>
    <t>QW Cont. Monitoring</t>
  </si>
  <si>
    <t>MT-WY</t>
  </si>
  <si>
    <t>Nitrate sensor for Kansas River (budget permitting)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</si>
</sst>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5" formatCode="&quot;$&quot;#,##0_);\(&quot;$&quot;#,##0\)"/>
    <numFmt numFmtId="164" formatCode="&quot;$&quot;#,##0"/>
    <numFmt numFmtId="165" formatCode="0.0"/>
    <numFmt numFmtId="166" formatCode="mmmm\ d\,\ yyyy"/>
    <numFmt numFmtId="167" formatCode="00000000"/>
  </numFmts>
  <fonts count="2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b/>
      <sz val="8"/>
      <color indexed="10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b/>
      <sz val="11"/>
      <color indexed="10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10"/>
      <color indexed="10"/>
      <name val="Arial"/>
      <family val="2"/>
    </font>
    <font>
      <b/>
      <sz val="8"/>
      <color indexed="12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0"/>
      <color indexed="81"/>
      <name val="Tahoma"/>
      <family val="2"/>
    </font>
    <font>
      <sz val="7"/>
      <name val="Arial"/>
      <family val="2"/>
    </font>
    <font>
      <b/>
      <sz val="10"/>
      <color indexed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8"/>
      <color indexed="12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8"/>
      <color rgb="FF0000FF"/>
      <name val="Arial"/>
      <family val="2"/>
    </font>
    <font>
      <sz val="10"/>
      <color rgb="FFFF000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51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10"/>
      </top>
      <bottom style="double">
        <color indexed="64"/>
      </bottom>
      <diagonal/>
    </border>
    <border>
      <left/>
      <right/>
      <top style="medium">
        <color indexed="10"/>
      </top>
      <bottom/>
      <diagonal/>
    </border>
    <border>
      <left/>
      <right/>
      <top/>
      <bottom style="medium">
        <color indexed="10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theme="0" tint="-0.14993743705557422"/>
      </left>
      <right style="thin">
        <color theme="0" tint="-0.14993743705557422"/>
      </right>
      <top style="medium">
        <color indexed="64"/>
      </top>
      <bottom style="thin">
        <color theme="0" tint="-0.14993743705557422"/>
      </bottom>
      <diagonal/>
    </border>
    <border>
      <left style="thin">
        <color theme="0" tint="-0.14996795556505021"/>
      </left>
      <right/>
      <top style="medium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indexed="64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 style="thin">
        <color rgb="FFA6A6A6"/>
      </right>
      <top/>
      <bottom style="thin">
        <color rgb="FFA6A6A6"/>
      </bottom>
      <diagonal/>
    </border>
    <border>
      <left/>
      <right/>
      <top style="medium">
        <color auto="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300">
    <xf numFmtId="0" fontId="0" fillId="0" borderId="0" xfId="0"/>
    <xf numFmtId="0" fontId="7" fillId="0" borderId="0" xfId="0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left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1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164" fontId="9" fillId="2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center" vertical="center" wrapText="1"/>
    </xf>
    <xf numFmtId="49" fontId="9" fillId="5" borderId="1" xfId="0" applyNumberFormat="1" applyFont="1" applyFill="1" applyBorder="1" applyAlignment="1">
      <alignment horizontal="left" vertical="center" wrapText="1"/>
    </xf>
    <xf numFmtId="49" fontId="9" fillId="5" borderId="1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49" fontId="9" fillId="0" borderId="0" xfId="0" applyNumberFormat="1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164" fontId="3" fillId="4" borderId="4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/>
    </xf>
    <xf numFmtId="0" fontId="2" fillId="0" borderId="0" xfId="0" applyFont="1"/>
    <xf numFmtId="49" fontId="6" fillId="0" borderId="0" xfId="0" applyNumberFormat="1" applyFont="1" applyFill="1" applyBorder="1" applyAlignment="1">
      <alignment horizontal="left"/>
    </xf>
    <xf numFmtId="0" fontId="10" fillId="0" borderId="0" xfId="0" applyFont="1"/>
    <xf numFmtId="0" fontId="14" fillId="0" borderId="0" xfId="0" applyFont="1"/>
    <xf numFmtId="164" fontId="0" fillId="0" borderId="0" xfId="0" applyNumberFormat="1"/>
    <xf numFmtId="164" fontId="12" fillId="0" borderId="0" xfId="0" applyNumberFormat="1" applyFont="1"/>
    <xf numFmtId="164" fontId="5" fillId="0" borderId="0" xfId="0" applyNumberFormat="1" applyFont="1"/>
    <xf numFmtId="164" fontId="3" fillId="0" borderId="0" xfId="0" applyNumberFormat="1" applyFont="1"/>
    <xf numFmtId="5" fontId="14" fillId="0" borderId="0" xfId="0" applyNumberFormat="1" applyFont="1" applyFill="1" applyBorder="1" applyAlignment="1" applyProtection="1">
      <alignment horizontal="left" vertical="center"/>
    </xf>
    <xf numFmtId="5" fontId="0" fillId="0" borderId="0" xfId="0" applyNumberFormat="1"/>
    <xf numFmtId="5" fontId="14" fillId="0" borderId="4" xfId="0" applyNumberFormat="1" applyFont="1" applyFill="1" applyBorder="1" applyAlignment="1">
      <alignment horizontal="left"/>
    </xf>
    <xf numFmtId="5" fontId="14" fillId="0" borderId="0" xfId="0" applyNumberFormat="1" applyFont="1" applyBorder="1"/>
    <xf numFmtId="5" fontId="14" fillId="0" borderId="4" xfId="0" applyNumberFormat="1" applyFont="1" applyBorder="1"/>
    <xf numFmtId="5" fontId="14" fillId="0" borderId="0" xfId="0" applyNumberFormat="1" applyFont="1" applyFill="1" applyBorder="1" applyAlignment="1">
      <alignment horizontal="left" vertical="center" wrapText="1"/>
    </xf>
    <xf numFmtId="5" fontId="14" fillId="0" borderId="0" xfId="0" applyNumberFormat="1" applyFont="1"/>
    <xf numFmtId="0" fontId="9" fillId="3" borderId="6" xfId="0" applyFont="1" applyFill="1" applyBorder="1" applyAlignment="1">
      <alignment vertical="center" wrapText="1"/>
    </xf>
    <xf numFmtId="0" fontId="9" fillId="5" borderId="6" xfId="0" applyFont="1" applyFill="1" applyBorder="1" applyAlignment="1">
      <alignment vertical="center" wrapText="1"/>
    </xf>
    <xf numFmtId="164" fontId="17" fillId="0" borderId="0" xfId="0" applyNumberFormat="1" applyFont="1"/>
    <xf numFmtId="14" fontId="9" fillId="0" borderId="0" xfId="0" applyNumberFormat="1" applyFont="1" applyFill="1" applyBorder="1" applyAlignment="1">
      <alignment horizontal="left" vertical="center" wrapText="1"/>
    </xf>
    <xf numFmtId="1" fontId="14" fillId="0" borderId="0" xfId="0" applyNumberFormat="1" applyFont="1" applyFill="1" applyBorder="1" applyAlignment="1" applyProtection="1">
      <alignment horizontal="left" vertical="center"/>
    </xf>
    <xf numFmtId="1" fontId="14" fillId="0" borderId="4" xfId="0" applyNumberFormat="1" applyFont="1" applyFill="1" applyBorder="1" applyAlignment="1" applyProtection="1">
      <alignment horizontal="left" vertical="center"/>
    </xf>
    <xf numFmtId="1" fontId="0" fillId="0" borderId="0" xfId="0" applyNumberFormat="1"/>
    <xf numFmtId="0" fontId="0" fillId="0" borderId="0" xfId="0" applyBorder="1"/>
    <xf numFmtId="49" fontId="0" fillId="0" borderId="0" xfId="0" applyNumberFormat="1"/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0" xfId="0" applyFont="1" applyFill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0" fillId="5" borderId="1" xfId="0" applyFont="1" applyFill="1" applyBorder="1"/>
    <xf numFmtId="164" fontId="0" fillId="5" borderId="1" xfId="0" applyNumberFormat="1" applyFill="1" applyBorder="1"/>
    <xf numFmtId="0" fontId="9" fillId="5" borderId="1" xfId="0" applyFont="1" applyFill="1" applyBorder="1" applyAlignment="1">
      <alignment vertical="center" wrapText="1"/>
    </xf>
    <xf numFmtId="0" fontId="10" fillId="3" borderId="1" xfId="0" applyFont="1" applyFill="1" applyBorder="1"/>
    <xf numFmtId="164" fontId="0" fillId="3" borderId="1" xfId="0" applyNumberFormat="1" applyFill="1" applyBorder="1"/>
    <xf numFmtId="0" fontId="9" fillId="3" borderId="1" xfId="0" applyFont="1" applyFill="1" applyBorder="1" applyAlignment="1">
      <alignment vertical="center" wrapText="1"/>
    </xf>
    <xf numFmtId="0" fontId="16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0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vertical="center" wrapText="1"/>
    </xf>
    <xf numFmtId="0" fontId="1" fillId="0" borderId="0" xfId="0" applyFont="1" applyFill="1" applyAlignment="1">
      <alignment horizontal="center"/>
    </xf>
    <xf numFmtId="0" fontId="10" fillId="0" borderId="0" xfId="0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0" fontId="16" fillId="0" borderId="0" xfId="0" applyFont="1" applyAlignment="1">
      <alignment horizontal="left"/>
    </xf>
    <xf numFmtId="0" fontId="0" fillId="0" borderId="0" xfId="0" applyFill="1"/>
    <xf numFmtId="0" fontId="10" fillId="0" borderId="0" xfId="0" applyFo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Protection="1"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0" fontId="22" fillId="0" borderId="18" xfId="0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10" fillId="0" borderId="15" xfId="0" applyFont="1" applyBorder="1" applyAlignment="1" applyProtection="1">
      <alignment horizontal="center" vertical="center" wrapText="1"/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0" fontId="2" fillId="0" borderId="15" xfId="0" applyFont="1" applyBorder="1" applyAlignment="1" applyProtection="1">
      <alignment vertical="center" wrapText="1"/>
      <protection locked="0"/>
    </xf>
    <xf numFmtId="0" fontId="10" fillId="0" borderId="8" xfId="0" applyFont="1" applyFill="1" applyBorder="1" applyAlignment="1" applyProtection="1">
      <alignment horizontal="center" vertical="center" wrapText="1"/>
      <protection locked="0"/>
    </xf>
    <xf numFmtId="0" fontId="10" fillId="0" borderId="8" xfId="0" applyFont="1" applyBorder="1" applyAlignment="1" applyProtection="1">
      <alignment horizontal="center" vertical="center" wrapText="1"/>
      <protection locked="0"/>
    </xf>
    <xf numFmtId="0" fontId="0" fillId="0" borderId="8" xfId="0" applyFill="1" applyBorder="1" applyAlignment="1" applyProtection="1">
      <alignment horizontal="center" vertical="center" wrapText="1"/>
      <protection locked="0"/>
    </xf>
    <xf numFmtId="0" fontId="17" fillId="0" borderId="8" xfId="0" applyFont="1" applyFill="1" applyBorder="1" applyAlignment="1" applyProtection="1">
      <alignment horizontal="center" vertical="center" wrapText="1"/>
      <protection locked="0"/>
    </xf>
    <xf numFmtId="0" fontId="13" fillId="0" borderId="18" xfId="0" applyFont="1" applyBorder="1" applyAlignment="1" applyProtection="1">
      <alignment horizontal="center" vertical="center" wrapText="1"/>
      <protection locked="0"/>
    </xf>
    <xf numFmtId="0" fontId="2" fillId="0" borderId="0" xfId="0" applyFont="1" applyFill="1" applyProtection="1">
      <protection locked="0"/>
    </xf>
    <xf numFmtId="0" fontId="9" fillId="0" borderId="0" xfId="0" applyFont="1" applyFill="1" applyProtection="1">
      <protection locked="0"/>
    </xf>
    <xf numFmtId="0" fontId="10" fillId="0" borderId="0" xfId="0" applyFont="1" applyFill="1" applyProtection="1">
      <protection locked="0"/>
    </xf>
    <xf numFmtId="0" fontId="10" fillId="0" borderId="0" xfId="0" applyFont="1" applyBorder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Fill="1" applyBorder="1" applyProtection="1">
      <protection locked="0"/>
    </xf>
    <xf numFmtId="0" fontId="10" fillId="0" borderId="0" xfId="0" applyFont="1" applyFill="1" applyBorder="1" applyProtection="1">
      <protection locked="0"/>
    </xf>
    <xf numFmtId="0" fontId="2" fillId="0" borderId="0" xfId="0" applyFont="1" applyBorder="1" applyAlignment="1" applyProtection="1">
      <alignment wrapText="1"/>
      <protection locked="0"/>
    </xf>
    <xf numFmtId="0" fontId="16" fillId="0" borderId="0" xfId="0" applyFont="1" applyProtection="1">
      <protection locked="0"/>
    </xf>
    <xf numFmtId="0" fontId="13" fillId="0" borderId="0" xfId="0" applyFont="1" applyAlignment="1" applyProtection="1">
      <alignment horizontal="right"/>
      <protection locked="0"/>
    </xf>
    <xf numFmtId="164" fontId="0" fillId="0" borderId="0" xfId="0" applyNumberFormat="1" applyProtection="1">
      <protection locked="0"/>
    </xf>
    <xf numFmtId="0" fontId="0" fillId="0" borderId="0" xfId="0" applyFill="1" applyAlignment="1"/>
    <xf numFmtId="0" fontId="16" fillId="0" borderId="0" xfId="0" applyFont="1" applyAlignment="1" applyProtection="1">
      <alignment horizontal="left"/>
      <protection locked="0"/>
    </xf>
    <xf numFmtId="0" fontId="2" fillId="0" borderId="0" xfId="0" applyFont="1" applyFill="1" applyAlignment="1" applyProtection="1">
      <protection locked="0"/>
    </xf>
    <xf numFmtId="164" fontId="0" fillId="3" borderId="1" xfId="0" applyNumberFormat="1" applyFill="1" applyBorder="1" applyAlignment="1">
      <alignment horizontal="right"/>
    </xf>
    <xf numFmtId="164" fontId="0" fillId="5" borderId="1" xfId="0" applyNumberFormat="1" applyFill="1" applyBorder="1" applyAlignment="1">
      <alignment horizontal="right"/>
    </xf>
    <xf numFmtId="5" fontId="14" fillId="0" borderId="0" xfId="0" applyNumberFormat="1" applyFont="1" applyFill="1"/>
    <xf numFmtId="0" fontId="20" fillId="0" borderId="8" xfId="0" applyFont="1" applyBorder="1" applyAlignment="1">
      <alignment wrapText="1"/>
    </xf>
    <xf numFmtId="0" fontId="14" fillId="0" borderId="8" xfId="0" applyFont="1" applyBorder="1"/>
    <xf numFmtId="0" fontId="2" fillId="0" borderId="15" xfId="0" applyFont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wrapText="1"/>
    </xf>
    <xf numFmtId="0" fontId="14" fillId="0" borderId="8" xfId="0" applyFont="1" applyBorder="1" applyAlignment="1">
      <alignment horizontal="center" wrapText="1"/>
    </xf>
    <xf numFmtId="0" fontId="9" fillId="0" borderId="0" xfId="0" applyFont="1" applyFill="1"/>
    <xf numFmtId="0" fontId="10" fillId="0" borderId="0" xfId="0" applyFont="1" applyFill="1"/>
    <xf numFmtId="0" fontId="2" fillId="0" borderId="0" xfId="0" applyFont="1" applyFill="1"/>
    <xf numFmtId="0" fontId="2" fillId="0" borderId="0" xfId="0" applyFont="1" applyFill="1" applyBorder="1"/>
    <xf numFmtId="0" fontId="10" fillId="0" borderId="0" xfId="0" applyFont="1" applyFill="1" applyBorder="1"/>
    <xf numFmtId="164" fontId="17" fillId="0" borderId="17" xfId="0" applyNumberFormat="1" applyFont="1" applyBorder="1"/>
    <xf numFmtId="0" fontId="10" fillId="0" borderId="20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164" fontId="13" fillId="0" borderId="0" xfId="0" applyNumberFormat="1" applyFont="1" applyAlignment="1" applyProtection="1">
      <alignment horizontal="right"/>
      <protection locked="0"/>
    </xf>
    <xf numFmtId="0" fontId="0" fillId="8" borderId="0" xfId="0" applyFill="1" applyProtection="1">
      <protection locked="0"/>
    </xf>
    <xf numFmtId="0" fontId="0" fillId="10" borderId="0" xfId="0" applyFill="1"/>
    <xf numFmtId="0" fontId="0" fillId="0" borderId="0" xfId="0" applyAlignment="1">
      <alignment horizontal="center" vertical="center"/>
    </xf>
    <xf numFmtId="0" fontId="10" fillId="11" borderId="8" xfId="0" applyFont="1" applyFill="1" applyBorder="1" applyAlignment="1">
      <alignment horizontal="center" vertical="center" wrapText="1"/>
    </xf>
    <xf numFmtId="0" fontId="0" fillId="11" borderId="1" xfId="0" applyFill="1" applyBorder="1"/>
    <xf numFmtId="5" fontId="1" fillId="0" borderId="0" xfId="0" applyNumberFormat="1" applyFont="1" applyFill="1" applyBorder="1" applyAlignment="1" applyProtection="1">
      <alignment horizontal="left" vertical="center"/>
    </xf>
    <xf numFmtId="0" fontId="1" fillId="0" borderId="0" xfId="0" applyFont="1"/>
    <xf numFmtId="0" fontId="1" fillId="0" borderId="0" xfId="0" applyFont="1" applyFill="1"/>
    <xf numFmtId="5" fontId="1" fillId="0" borderId="12" xfId="0" applyNumberFormat="1" applyFont="1" applyFill="1" applyBorder="1" applyAlignment="1" applyProtection="1">
      <alignment horizontal="left" vertical="center"/>
    </xf>
    <xf numFmtId="164" fontId="0" fillId="0" borderId="0" xfId="0" applyNumberFormat="1" applyFill="1"/>
    <xf numFmtId="0" fontId="10" fillId="0" borderId="8" xfId="0" applyFon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49" fontId="0" fillId="0" borderId="0" xfId="0" applyNumberFormat="1" applyFill="1"/>
    <xf numFmtId="0" fontId="0" fillId="0" borderId="0" xfId="0" applyFill="1" applyAlignment="1">
      <alignment horizontal="center"/>
    </xf>
    <xf numFmtId="166" fontId="8" fillId="7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0" fontId="0" fillId="0" borderId="0" xfId="0" applyFont="1" applyFill="1" applyAlignment="1">
      <alignment horizontal="center"/>
    </xf>
    <xf numFmtId="0" fontId="23" fillId="0" borderId="1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/>
    </xf>
    <xf numFmtId="0" fontId="3" fillId="0" borderId="2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16" fillId="0" borderId="0" xfId="0" applyFont="1" applyAlignment="1">
      <alignment horizontal="center"/>
    </xf>
    <xf numFmtId="0" fontId="0" fillId="0" borderId="0" xfId="0" applyAlignment="1">
      <alignment horizontal="left"/>
    </xf>
    <xf numFmtId="5" fontId="13" fillId="0" borderId="14" xfId="0" applyNumberFormat="1" applyFont="1" applyBorder="1" applyAlignment="1">
      <alignment horizontal="center" vertical="center" wrapText="1"/>
    </xf>
    <xf numFmtId="5" fontId="13" fillId="0" borderId="27" xfId="0" applyNumberFormat="1" applyFont="1" applyBorder="1" applyAlignment="1">
      <alignment horizontal="center" vertical="center" wrapText="1"/>
    </xf>
    <xf numFmtId="5" fontId="13" fillId="0" borderId="16" xfId="0" applyNumberFormat="1" applyFont="1" applyBorder="1" applyAlignment="1">
      <alignment horizontal="center" vertical="center" wrapText="1"/>
    </xf>
    <xf numFmtId="5" fontId="15" fillId="0" borderId="0" xfId="0" applyNumberFormat="1" applyFont="1" applyBorder="1" applyAlignment="1">
      <alignment horizontal="center"/>
    </xf>
    <xf numFmtId="5" fontId="15" fillId="0" borderId="0" xfId="0" applyNumberFormat="1" applyFont="1" applyAlignment="1">
      <alignment horizontal="center"/>
    </xf>
    <xf numFmtId="5" fontId="15" fillId="0" borderId="11" xfId="0" applyNumberFormat="1" applyFont="1" applyBorder="1" applyAlignment="1">
      <alignment horizontal="center"/>
    </xf>
    <xf numFmtId="5" fontId="15" fillId="0" borderId="12" xfId="0" applyNumberFormat="1" applyFont="1" applyBorder="1" applyAlignment="1">
      <alignment horizontal="center"/>
    </xf>
    <xf numFmtId="5" fontId="15" fillId="0" borderId="13" xfId="0" applyNumberFormat="1" applyFont="1" applyBorder="1" applyAlignment="1">
      <alignment horizontal="center"/>
    </xf>
    <xf numFmtId="5" fontId="14" fillId="0" borderId="28" xfId="0" applyNumberFormat="1" applyFont="1" applyBorder="1"/>
    <xf numFmtId="0" fontId="0" fillId="0" borderId="28" xfId="0" applyBorder="1"/>
    <xf numFmtId="5" fontId="0" fillId="0" borderId="28" xfId="0" applyNumberFormat="1" applyBorder="1"/>
    <xf numFmtId="5" fontId="14" fillId="0" borderId="28" xfId="0" applyNumberFormat="1" applyFont="1" applyFill="1" applyBorder="1"/>
    <xf numFmtId="1" fontId="14" fillId="0" borderId="28" xfId="0" applyNumberFormat="1" applyFont="1" applyFill="1" applyBorder="1" applyAlignment="1" applyProtection="1">
      <alignment horizontal="left" vertical="center"/>
    </xf>
    <xf numFmtId="164" fontId="17" fillId="0" borderId="0" xfId="0" applyNumberFormat="1" applyFont="1" applyFill="1"/>
    <xf numFmtId="164" fontId="17" fillId="0" borderId="17" xfId="0" applyNumberFormat="1" applyFont="1" applyFill="1" applyBorder="1"/>
    <xf numFmtId="1" fontId="4" fillId="2" borderId="0" xfId="0" applyNumberFormat="1" applyFont="1" applyFill="1" applyBorder="1" applyAlignment="1" applyProtection="1">
      <alignment horizontal="center" vertical="center" wrapText="1"/>
      <protection locked="0"/>
    </xf>
    <xf numFmtId="164" fontId="3" fillId="3" borderId="29" xfId="0" applyNumberFormat="1" applyFont="1" applyFill="1" applyBorder="1" applyAlignment="1">
      <alignment horizontal="center" vertical="center" wrapText="1"/>
    </xf>
    <xf numFmtId="5" fontId="14" fillId="0" borderId="34" xfId="0" applyNumberFormat="1" applyFont="1" applyBorder="1"/>
    <xf numFmtId="5" fontId="14" fillId="0" borderId="35" xfId="0" applyNumberFormat="1" applyFont="1" applyBorder="1"/>
    <xf numFmtId="1" fontId="14" fillId="0" borderId="35" xfId="0" applyNumberFormat="1" applyFont="1" applyFill="1" applyBorder="1" applyAlignment="1" applyProtection="1">
      <alignment horizontal="left" vertical="center"/>
    </xf>
    <xf numFmtId="5" fontId="14" fillId="0" borderId="36" xfId="0" applyNumberFormat="1" applyFont="1" applyFill="1" applyBorder="1"/>
    <xf numFmtId="5" fontId="14" fillId="0" borderId="33" xfId="0" applyNumberFormat="1" applyFont="1" applyBorder="1"/>
    <xf numFmtId="164" fontId="10" fillId="3" borderId="1" xfId="0" applyNumberFormat="1" applyFont="1" applyFill="1" applyBorder="1"/>
    <xf numFmtId="164" fontId="10" fillId="5" borderId="1" xfId="0" applyNumberFormat="1" applyFont="1" applyFill="1" applyBorder="1"/>
    <xf numFmtId="5" fontId="14" fillId="0" borderId="41" xfId="0" applyNumberFormat="1" applyFont="1" applyBorder="1"/>
    <xf numFmtId="5" fontId="14" fillId="0" borderId="36" xfId="0" applyNumberFormat="1" applyFont="1" applyBorder="1"/>
    <xf numFmtId="0" fontId="0" fillId="0" borderId="36" xfId="0" applyBorder="1"/>
    <xf numFmtId="5" fontId="0" fillId="0" borderId="36" xfId="0" applyNumberFormat="1" applyBorder="1"/>
    <xf numFmtId="1" fontId="14" fillId="0" borderId="36" xfId="0" applyNumberFormat="1" applyFont="1" applyFill="1" applyBorder="1" applyAlignment="1" applyProtection="1">
      <alignment horizontal="left" vertical="center"/>
    </xf>
    <xf numFmtId="5" fontId="15" fillId="0" borderId="28" xfId="0" applyNumberFormat="1" applyFont="1" applyBorder="1" applyAlignment="1">
      <alignment horizontal="center"/>
    </xf>
    <xf numFmtId="5" fontId="1" fillId="0" borderId="28" xfId="0" applyNumberFormat="1" applyFont="1" applyFill="1" applyBorder="1" applyAlignment="1" applyProtection="1">
      <alignment horizontal="left" vertical="center"/>
    </xf>
    <xf numFmtId="164" fontId="3" fillId="6" borderId="29" xfId="0" applyNumberFormat="1" applyFont="1" applyFill="1" applyBorder="1" applyAlignment="1">
      <alignment horizontal="center" vertical="center" wrapText="1"/>
    </xf>
    <xf numFmtId="0" fontId="3" fillId="6" borderId="29" xfId="0" applyFont="1" applyFill="1" applyBorder="1" applyAlignment="1">
      <alignment horizontal="center" vertical="center"/>
    </xf>
    <xf numFmtId="5" fontId="14" fillId="0" borderId="45" xfId="0" applyNumberFormat="1" applyFont="1" applyBorder="1"/>
    <xf numFmtId="0" fontId="0" fillId="0" borderId="33" xfId="0" applyBorder="1"/>
    <xf numFmtId="164" fontId="1" fillId="0" borderId="46" xfId="0" applyNumberFormat="1" applyFont="1" applyFill="1" applyBorder="1" applyAlignment="1" applyProtection="1">
      <alignment horizontal="center"/>
      <protection locked="0"/>
    </xf>
    <xf numFmtId="164" fontId="1" fillId="0" borderId="25" xfId="0" applyNumberFormat="1" applyFont="1" applyFill="1" applyBorder="1" applyAlignment="1" applyProtection="1">
      <alignment horizontal="center"/>
      <protection locked="0"/>
    </xf>
    <xf numFmtId="164" fontId="10" fillId="5" borderId="1" xfId="0" applyNumberFormat="1" applyFont="1" applyFill="1" applyBorder="1" applyAlignment="1">
      <alignment horizontal="center" vertical="center"/>
    </xf>
    <xf numFmtId="164" fontId="10" fillId="3" borderId="1" xfId="0" applyNumberFormat="1" applyFont="1" applyFill="1" applyBorder="1" applyAlignment="1">
      <alignment horizontal="center" vertical="center"/>
    </xf>
    <xf numFmtId="164" fontId="10" fillId="3" borderId="1" xfId="0" applyNumberFormat="1" applyFont="1" applyFill="1" applyBorder="1" applyAlignment="1">
      <alignment horizontal="center"/>
    </xf>
    <xf numFmtId="164" fontId="10" fillId="0" borderId="0" xfId="0" applyNumberFormat="1" applyFont="1" applyFill="1" applyBorder="1"/>
    <xf numFmtId="164" fontId="1" fillId="0" borderId="8" xfId="0" applyNumberFormat="1" applyFont="1" applyFill="1" applyBorder="1" applyAlignment="1">
      <alignment horizontal="center" wrapText="1"/>
    </xf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5" fontId="1" fillId="0" borderId="28" xfId="0" applyNumberFormat="1" applyFont="1" applyBorder="1"/>
    <xf numFmtId="5" fontId="1" fillId="0" borderId="33" xfId="0" applyNumberFormat="1" applyFont="1" applyBorder="1"/>
    <xf numFmtId="5" fontId="1" fillId="0" borderId="36" xfId="0" applyNumberFormat="1" applyFont="1" applyBorder="1"/>
    <xf numFmtId="167" fontId="2" fillId="0" borderId="0" xfId="0" applyNumberFormat="1" applyFont="1" applyAlignment="1">
      <alignment horizontal="left"/>
    </xf>
    <xf numFmtId="167" fontId="2" fillId="0" borderId="0" xfId="0" applyNumberFormat="1" applyFont="1" applyBorder="1" applyAlignment="1">
      <alignment horizontal="left"/>
    </xf>
    <xf numFmtId="167" fontId="2" fillId="0" borderId="0" xfId="0" applyNumberFormat="1" applyFont="1" applyAlignment="1" applyProtection="1">
      <alignment horizontal="left"/>
      <protection locked="0"/>
    </xf>
    <xf numFmtId="167" fontId="2" fillId="0" borderId="0" xfId="0" applyNumberFormat="1" applyFont="1" applyBorder="1" applyAlignment="1" applyProtection="1">
      <alignment horizontal="left"/>
      <protection locked="0"/>
    </xf>
    <xf numFmtId="167" fontId="19" fillId="0" borderId="0" xfId="0" applyNumberFormat="1" applyFont="1" applyAlignment="1" applyProtection="1">
      <alignment horizontal="left"/>
      <protection locked="0"/>
    </xf>
    <xf numFmtId="49" fontId="9" fillId="3" borderId="1" xfId="0" applyNumberFormat="1" applyFont="1" applyFill="1" applyBorder="1" applyAlignment="1">
      <alignment horizontal="left" vertical="center"/>
    </xf>
    <xf numFmtId="165" fontId="10" fillId="0" borderId="0" xfId="0" applyNumberFormat="1" applyFont="1" applyFill="1" applyBorder="1" applyAlignment="1" applyProtection="1">
      <alignment horizontal="center"/>
      <protection locked="0"/>
    </xf>
    <xf numFmtId="164" fontId="0" fillId="0" borderId="47" xfId="0" applyNumberFormat="1" applyFill="1" applyBorder="1"/>
    <xf numFmtId="164" fontId="27" fillId="0" borderId="0" xfId="0" applyNumberFormat="1" applyFont="1"/>
    <xf numFmtId="1" fontId="0" fillId="0" borderId="0" xfId="0" applyNumberFormat="1" applyBorder="1"/>
    <xf numFmtId="5" fontId="0" fillId="0" borderId="0" xfId="0" applyNumberFormat="1" applyBorder="1"/>
    <xf numFmtId="0" fontId="10" fillId="0" borderId="10" xfId="0" applyFont="1" applyFill="1" applyBorder="1" applyAlignment="1">
      <alignment horizontal="center" vertical="center" wrapText="1"/>
    </xf>
    <xf numFmtId="0" fontId="10" fillId="13" borderId="10" xfId="0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/>
    </xf>
    <xf numFmtId="164" fontId="14" fillId="0" borderId="28" xfId="0" applyNumberFormat="1" applyFont="1" applyBorder="1"/>
    <xf numFmtId="164" fontId="14" fillId="0" borderId="36" xfId="0" applyNumberFormat="1" applyFont="1" applyBorder="1"/>
    <xf numFmtId="164" fontId="14" fillId="0" borderId="0" xfId="0" applyNumberFormat="1" applyFont="1" applyBorder="1"/>
    <xf numFmtId="164" fontId="14" fillId="0" borderId="4" xfId="0" applyNumberFormat="1" applyFont="1" applyBorder="1"/>
    <xf numFmtId="164" fontId="14" fillId="0" borderId="0" xfId="0" applyNumberFormat="1" applyFont="1"/>
    <xf numFmtId="164" fontId="0" fillId="0" borderId="28" xfId="0" applyNumberFormat="1" applyBorder="1"/>
    <xf numFmtId="164" fontId="0" fillId="0" borderId="36" xfId="0" applyNumberFormat="1" applyBorder="1"/>
    <xf numFmtId="164" fontId="14" fillId="0" borderId="0" xfId="0" applyNumberFormat="1" applyFont="1" applyFill="1"/>
    <xf numFmtId="5" fontId="15" fillId="0" borderId="0" xfId="0" applyNumberFormat="1" applyFont="1" applyFill="1" applyBorder="1" applyAlignment="1" applyProtection="1">
      <alignment horizontal="left"/>
    </xf>
    <xf numFmtId="5" fontId="15" fillId="0" borderId="0" xfId="0" applyNumberFormat="1" applyFont="1" applyFill="1" applyBorder="1" applyAlignment="1" applyProtection="1"/>
    <xf numFmtId="5" fontId="1" fillId="0" borderId="12" xfId="0" applyNumberFormat="1" applyFont="1" applyFill="1" applyBorder="1" applyAlignment="1" applyProtection="1"/>
    <xf numFmtId="5" fontId="1" fillId="0" borderId="12" xfId="0" applyNumberFormat="1" applyFont="1" applyFill="1" applyBorder="1" applyAlignment="1" applyProtection="1">
      <alignment horizontal="left"/>
    </xf>
    <xf numFmtId="0" fontId="0" fillId="0" borderId="48" xfId="0" applyBorder="1"/>
    <xf numFmtId="0" fontId="10" fillId="0" borderId="28" xfId="0" applyFont="1" applyFill="1" applyBorder="1"/>
    <xf numFmtId="0" fontId="0" fillId="0" borderId="28" xfId="0" applyFill="1" applyBorder="1"/>
    <xf numFmtId="167" fontId="0" fillId="0" borderId="0" xfId="0" applyNumberFormat="1" applyFill="1" applyAlignment="1">
      <alignment horizontal="left"/>
    </xf>
    <xf numFmtId="164" fontId="0" fillId="0" borderId="0" xfId="0" applyNumberFormat="1" applyFill="1" applyBorder="1"/>
    <xf numFmtId="164" fontId="0" fillId="0" borderId="0" xfId="0" applyNumberFormat="1" applyFill="1" applyAlignment="1">
      <alignment vertical="center"/>
    </xf>
    <xf numFmtId="0" fontId="0" fillId="0" borderId="0" xfId="0" applyFill="1" applyAlignment="1">
      <alignment wrapText="1"/>
    </xf>
    <xf numFmtId="0" fontId="1" fillId="0" borderId="0" xfId="0" applyFont="1" applyAlignment="1">
      <alignment horizontal="left"/>
    </xf>
    <xf numFmtId="0" fontId="1" fillId="0" borderId="0" xfId="0" applyFont="1" applyFill="1" applyBorder="1" applyAlignment="1">
      <alignment horizontal="left"/>
    </xf>
    <xf numFmtId="0" fontId="0" fillId="0" borderId="0" xfId="0" applyFill="1" applyAlignment="1">
      <alignment horizontal="left"/>
    </xf>
    <xf numFmtId="0" fontId="10" fillId="0" borderId="49" xfId="0" applyFont="1" applyFill="1" applyBorder="1"/>
    <xf numFmtId="164" fontId="1" fillId="0" borderId="25" xfId="0" applyNumberFormat="1" applyFont="1" applyFill="1" applyBorder="1" applyAlignment="1">
      <alignment horizontal="right"/>
    </xf>
    <xf numFmtId="164" fontId="17" fillId="0" borderId="47" xfId="0" applyNumberFormat="1" applyFont="1" applyBorder="1"/>
    <xf numFmtId="5" fontId="0" fillId="0" borderId="0" xfId="0" applyNumberFormat="1" applyFill="1"/>
    <xf numFmtId="5" fontId="1" fillId="0" borderId="28" xfId="0" applyNumberFormat="1" applyFont="1" applyFill="1" applyBorder="1"/>
    <xf numFmtId="167" fontId="2" fillId="0" borderId="0" xfId="0" applyNumberFormat="1" applyFont="1" applyFill="1" applyAlignment="1" applyProtection="1">
      <alignment horizontal="left"/>
      <protection locked="0"/>
    </xf>
    <xf numFmtId="0" fontId="0" fillId="0" borderId="0" xfId="0" applyFill="1" applyProtection="1">
      <protection locked="0"/>
    </xf>
    <xf numFmtId="0" fontId="0" fillId="0" borderId="0" xfId="0" applyFill="1" applyBorder="1"/>
    <xf numFmtId="5" fontId="13" fillId="14" borderId="15" xfId="0" applyNumberFormat="1" applyFont="1" applyFill="1" applyBorder="1" applyAlignment="1">
      <alignment horizontal="center" vertical="center" wrapText="1"/>
    </xf>
    <xf numFmtId="5" fontId="13" fillId="15" borderId="15" xfId="1" applyNumberFormat="1" applyFont="1" applyFill="1" applyBorder="1" applyAlignment="1">
      <alignment horizontal="center" vertical="center" wrapText="1"/>
    </xf>
    <xf numFmtId="164" fontId="13" fillId="15" borderId="15" xfId="1" applyNumberFormat="1" applyFont="1" applyFill="1" applyBorder="1" applyAlignment="1">
      <alignment horizontal="center" vertical="center" wrapText="1"/>
    </xf>
    <xf numFmtId="5" fontId="13" fillId="15" borderId="15" xfId="0" applyNumberFormat="1" applyFont="1" applyFill="1" applyBorder="1" applyAlignment="1">
      <alignment horizontal="center" vertical="center" wrapText="1"/>
    </xf>
    <xf numFmtId="5" fontId="13" fillId="16" borderId="15" xfId="0" applyNumberFormat="1" applyFont="1" applyFill="1" applyBorder="1" applyAlignment="1">
      <alignment horizontal="center" vertical="center" wrapText="1"/>
    </xf>
    <xf numFmtId="164" fontId="13" fillId="16" borderId="15" xfId="0" applyNumberFormat="1" applyFont="1" applyFill="1" applyBorder="1" applyAlignment="1">
      <alignment horizontal="center" vertical="center" wrapText="1"/>
    </xf>
    <xf numFmtId="164" fontId="13" fillId="14" borderId="15" xfId="0" applyNumberFormat="1" applyFont="1" applyFill="1" applyBorder="1" applyAlignment="1">
      <alignment horizontal="center" vertical="center" wrapText="1"/>
    </xf>
    <xf numFmtId="0" fontId="2" fillId="0" borderId="50" xfId="0" applyFont="1" applyFill="1" applyBorder="1" applyAlignment="1">
      <alignment horizontal="center"/>
    </xf>
    <xf numFmtId="167" fontId="2" fillId="0" borderId="50" xfId="0" applyNumberFormat="1" applyFont="1" applyBorder="1" applyAlignment="1">
      <alignment horizontal="left"/>
    </xf>
    <xf numFmtId="0" fontId="2" fillId="0" borderId="50" xfId="0" applyFont="1" applyFill="1" applyBorder="1"/>
    <xf numFmtId="0" fontId="10" fillId="0" borderId="50" xfId="0" applyFont="1" applyFill="1" applyBorder="1"/>
    <xf numFmtId="0" fontId="10" fillId="0" borderId="50" xfId="0" applyFont="1" applyFill="1" applyBorder="1" applyAlignment="1">
      <alignment horizontal="center"/>
    </xf>
    <xf numFmtId="0" fontId="14" fillId="0" borderId="50" xfId="0" applyFont="1" applyFill="1" applyBorder="1" applyAlignment="1">
      <alignment horizontal="center"/>
    </xf>
    <xf numFmtId="0" fontId="14" fillId="0" borderId="50" xfId="0" applyFont="1" applyBorder="1" applyAlignment="1">
      <alignment horizontal="center"/>
    </xf>
    <xf numFmtId="165" fontId="10" fillId="0" borderId="50" xfId="0" applyNumberFormat="1" applyFont="1" applyFill="1" applyBorder="1" applyAlignment="1">
      <alignment horizontal="center"/>
    </xf>
    <xf numFmtId="0" fontId="9" fillId="0" borderId="6" xfId="0" applyFont="1" applyFill="1" applyBorder="1" applyAlignment="1">
      <alignment vertical="center" wrapText="1"/>
    </xf>
    <xf numFmtId="0" fontId="0" fillId="0" borderId="0" xfId="0" applyFill="1" applyAlignment="1">
      <alignment horizontal="left" vertical="top" wrapText="1"/>
    </xf>
    <xf numFmtId="164" fontId="0" fillId="0" borderId="0" xfId="0" applyNumberFormat="1" applyFill="1" applyAlignment="1">
      <alignment horizontal="right" vertical="center"/>
    </xf>
    <xf numFmtId="0" fontId="0" fillId="0" borderId="0" xfId="0" applyFill="1" applyAlignment="1">
      <alignment horizontal="left" vertical="center"/>
    </xf>
    <xf numFmtId="164" fontId="0" fillId="0" borderId="0" xfId="0" applyNumberFormat="1" applyFill="1" applyAlignment="1">
      <alignment vertical="center"/>
    </xf>
    <xf numFmtId="0" fontId="0" fillId="0" borderId="0" xfId="0" applyFill="1" applyAlignment="1">
      <alignment horizontal="left" vertical="center" wrapText="1"/>
    </xf>
    <xf numFmtId="164" fontId="0" fillId="0" borderId="0" xfId="0" applyNumberFormat="1" applyFill="1" applyAlignment="1">
      <alignment horizontal="left" vertical="center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center" vertical="center" wrapText="1"/>
    </xf>
    <xf numFmtId="0" fontId="24" fillId="0" borderId="0" xfId="0" applyFont="1" applyBorder="1" applyAlignment="1">
      <alignment horizontal="left" vertical="top" wrapText="1"/>
    </xf>
    <xf numFmtId="164" fontId="1" fillId="0" borderId="17" xfId="0" applyNumberFormat="1" applyFont="1" applyBorder="1" applyAlignment="1">
      <alignment horizontal="left"/>
    </xf>
    <xf numFmtId="164" fontId="0" fillId="0" borderId="17" xfId="0" applyNumberFormat="1" applyBorder="1" applyAlignment="1">
      <alignment horizontal="left"/>
    </xf>
    <xf numFmtId="0" fontId="21" fillId="0" borderId="14" xfId="0" applyFont="1" applyBorder="1" applyAlignment="1" applyProtection="1">
      <alignment horizontal="center" vertical="center" wrapText="1"/>
      <protection locked="0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164" fontId="10" fillId="5" borderId="38" xfId="0" applyNumberFormat="1" applyFont="1" applyFill="1" applyBorder="1" applyAlignment="1">
      <alignment horizontal="center"/>
    </xf>
    <xf numFmtId="164" fontId="10" fillId="5" borderId="40" xfId="0" applyNumberFormat="1" applyFont="1" applyFill="1" applyBorder="1" applyAlignment="1">
      <alignment horizontal="center"/>
    </xf>
    <xf numFmtId="164" fontId="10" fillId="5" borderId="38" xfId="0" applyNumberFormat="1" applyFont="1" applyFill="1" applyBorder="1" applyAlignment="1">
      <alignment horizontal="center" vertical="center"/>
    </xf>
    <xf numFmtId="164" fontId="10" fillId="5" borderId="40" xfId="0" applyNumberFormat="1" applyFont="1" applyFill="1" applyBorder="1" applyAlignment="1">
      <alignment horizontal="center" vertical="center"/>
    </xf>
    <xf numFmtId="164" fontId="10" fillId="5" borderId="39" xfId="0" applyNumberFormat="1" applyFont="1" applyFill="1" applyBorder="1" applyAlignment="1">
      <alignment horizontal="center"/>
    </xf>
    <xf numFmtId="164" fontId="10" fillId="3" borderId="38" xfId="0" applyNumberFormat="1" applyFont="1" applyFill="1" applyBorder="1" applyAlignment="1">
      <alignment horizontal="center"/>
    </xf>
    <xf numFmtId="164" fontId="10" fillId="3" borderId="39" xfId="0" applyNumberFormat="1" applyFont="1" applyFill="1" applyBorder="1" applyAlignment="1">
      <alignment horizontal="center"/>
    </xf>
    <xf numFmtId="164" fontId="10" fillId="3" borderId="40" xfId="0" applyNumberFormat="1" applyFont="1" applyFill="1" applyBorder="1" applyAlignment="1">
      <alignment horizontal="center"/>
    </xf>
    <xf numFmtId="164" fontId="10" fillId="3" borderId="38" xfId="0" applyNumberFormat="1" applyFont="1" applyFill="1" applyBorder="1" applyAlignment="1">
      <alignment horizontal="center" vertical="center"/>
    </xf>
    <xf numFmtId="164" fontId="10" fillId="3" borderId="40" xfId="0" applyNumberFormat="1" applyFont="1" applyFill="1" applyBorder="1" applyAlignment="1">
      <alignment horizontal="center" vertical="center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30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166" fontId="8" fillId="7" borderId="0" xfId="0" applyNumberFormat="1" applyFont="1" applyFill="1" applyBorder="1" applyAlignment="1">
      <alignment horizontal="center" vertical="center" wrapText="1"/>
    </xf>
    <xf numFmtId="1" fontId="4" fillId="0" borderId="5" xfId="0" applyNumberFormat="1" applyFont="1" applyFill="1" applyBorder="1" applyAlignment="1" applyProtection="1">
      <alignment horizontal="center" vertical="center" wrapText="1"/>
      <protection locked="0"/>
    </xf>
    <xf numFmtId="1" fontId="4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37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164" fontId="7" fillId="9" borderId="5" xfId="0" applyNumberFormat="1" applyFont="1" applyFill="1" applyBorder="1" applyAlignment="1">
      <alignment horizontal="center" vertical="center" wrapText="1"/>
    </xf>
    <xf numFmtId="164" fontId="7" fillId="9" borderId="9" xfId="0" applyNumberFormat="1" applyFont="1" applyFill="1" applyBorder="1" applyAlignment="1">
      <alignment horizontal="center" vertical="center" wrapText="1"/>
    </xf>
    <xf numFmtId="5" fontId="13" fillId="12" borderId="31" xfId="0" applyNumberFormat="1" applyFont="1" applyFill="1" applyBorder="1" applyAlignment="1">
      <alignment horizontal="center" vertical="center" wrapText="1"/>
    </xf>
    <xf numFmtId="5" fontId="13" fillId="12" borderId="32" xfId="0" applyNumberFormat="1" applyFont="1" applyFill="1" applyBorder="1" applyAlignment="1">
      <alignment horizontal="center" vertical="center" wrapText="1"/>
    </xf>
    <xf numFmtId="164" fontId="10" fillId="5" borderId="39" xfId="0" applyNumberFormat="1" applyFont="1" applyFill="1" applyBorder="1" applyAlignment="1">
      <alignment horizontal="center" vertical="center"/>
    </xf>
    <xf numFmtId="164" fontId="3" fillId="6" borderId="42" xfId="0" applyNumberFormat="1" applyFont="1" applyFill="1" applyBorder="1" applyAlignment="1">
      <alignment horizontal="center" vertical="center"/>
    </xf>
    <xf numFmtId="164" fontId="3" fillId="6" borderId="43" xfId="0" applyNumberFormat="1" applyFont="1" applyFill="1" applyBorder="1" applyAlignment="1">
      <alignment horizontal="center" vertical="center"/>
    </xf>
    <xf numFmtId="164" fontId="3" fillId="6" borderId="44" xfId="0" applyNumberFormat="1" applyFont="1" applyFill="1" applyBorder="1" applyAlignment="1">
      <alignment horizontal="center" vertical="center"/>
    </xf>
    <xf numFmtId="164" fontId="11" fillId="0" borderId="0" xfId="0" applyNumberFormat="1" applyFont="1" applyBorder="1" applyAlignment="1">
      <alignment horizontal="center" vertical="center" wrapText="1"/>
    </xf>
    <xf numFmtId="166" fontId="11" fillId="7" borderId="23" xfId="0" applyNumberFormat="1" applyFont="1" applyFill="1" applyBorder="1" applyAlignment="1">
      <alignment horizontal="center" vertical="center" wrapText="1"/>
    </xf>
    <xf numFmtId="166" fontId="11" fillId="7" borderId="24" xfId="0" applyNumberFormat="1" applyFont="1" applyFill="1" applyBorder="1" applyAlignment="1">
      <alignment horizontal="center" vertical="center" wrapText="1"/>
    </xf>
    <xf numFmtId="164" fontId="3" fillId="3" borderId="2" xfId="0" applyNumberFormat="1" applyFont="1" applyFill="1" applyBorder="1" applyAlignment="1">
      <alignment horizontal="center" vertical="center" wrapText="1"/>
    </xf>
    <xf numFmtId="164" fontId="3" fillId="4" borderId="42" xfId="0" applyNumberFormat="1" applyFont="1" applyFill="1" applyBorder="1" applyAlignment="1">
      <alignment horizontal="center" vertical="center" wrapText="1"/>
    </xf>
    <xf numFmtId="164" fontId="3" fillId="4" borderId="44" xfId="0" applyNumberFormat="1" applyFont="1" applyFill="1" applyBorder="1" applyAlignment="1">
      <alignment horizontal="center" vertical="center" wrapText="1"/>
    </xf>
    <xf numFmtId="0" fontId="28" fillId="0" borderId="0" xfId="0" applyFont="1"/>
    <xf numFmtId="1" fontId="28" fillId="0" borderId="0" xfId="0" applyNumberFormat="1" applyFont="1"/>
    <xf numFmtId="5" fontId="28" fillId="0" borderId="0" xfId="0" applyNumberFormat="1" applyFont="1" applyBorder="1"/>
  </cellXfs>
  <cellStyles count="2">
    <cellStyle name="Normal" xfId="0" builtinId="0"/>
    <cellStyle name="Normal 10" xfId="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0"/>
  <sheetViews>
    <sheetView workbookViewId="0">
      <pane xSplit="4" ySplit="1" topLeftCell="K77" activePane="bottomRight" state="frozen"/>
      <selection pane="topRight" activeCell="E1" sqref="E1"/>
      <selection pane="bottomLeft" activeCell="A2" sqref="A2"/>
      <selection pane="bottomRight" activeCell="N91" sqref="N91"/>
    </sheetView>
  </sheetViews>
  <sheetFormatPr defaultRowHeight="12.75" x14ac:dyDescent="0.2"/>
  <cols>
    <col min="1" max="1" width="15.28515625" customWidth="1"/>
    <col min="2" max="2" width="12.7109375" style="43" customWidth="1"/>
    <col min="3" max="3" width="19.42578125" customWidth="1"/>
    <col min="4" max="4" width="46.42578125" customWidth="1"/>
    <col min="5" max="5" width="8.5703125" bestFit="1" customWidth="1"/>
    <col min="6" max="6" width="7.7109375" bestFit="1" customWidth="1"/>
    <col min="7" max="7" width="7.28515625" bestFit="1" customWidth="1"/>
    <col min="8" max="8" width="15" style="43" customWidth="1"/>
    <col min="11" max="11" width="19.42578125" customWidth="1"/>
    <col min="12" max="12" width="9.5703125" style="115" customWidth="1"/>
    <col min="13" max="13" width="19.5703125" style="68" customWidth="1"/>
    <col min="14" max="14" width="9.5703125" style="140" customWidth="1"/>
    <col min="15" max="15" width="8.5703125" style="140" bestFit="1" customWidth="1"/>
    <col min="16" max="16" width="8.5703125" bestFit="1" customWidth="1"/>
    <col min="17" max="17" width="43" customWidth="1"/>
  </cols>
  <sheetData>
    <row r="1" spans="1:17" s="51" customFormat="1" ht="91.5" customHeight="1" thickBot="1" x14ac:dyDescent="0.25">
      <c r="A1" s="48" t="s">
        <v>178</v>
      </c>
      <c r="B1" s="48" t="s">
        <v>454</v>
      </c>
      <c r="C1" s="49" t="s">
        <v>179</v>
      </c>
      <c r="D1" s="49" t="s">
        <v>180</v>
      </c>
      <c r="E1" s="48" t="s">
        <v>184</v>
      </c>
      <c r="F1" s="48" t="s">
        <v>185</v>
      </c>
      <c r="G1" s="48" t="s">
        <v>186</v>
      </c>
      <c r="H1" s="48" t="s">
        <v>294</v>
      </c>
      <c r="I1" s="50" t="s">
        <v>395</v>
      </c>
      <c r="J1" s="50" t="s">
        <v>396</v>
      </c>
      <c r="K1" s="48" t="s">
        <v>187</v>
      </c>
      <c r="L1" s="117" t="s">
        <v>509</v>
      </c>
      <c r="M1" s="50" t="s">
        <v>436</v>
      </c>
      <c r="N1" s="48" t="s">
        <v>188</v>
      </c>
      <c r="O1" s="48" t="s">
        <v>189</v>
      </c>
      <c r="P1" s="48" t="s">
        <v>190</v>
      </c>
      <c r="Q1" s="116" t="s">
        <v>25</v>
      </c>
    </row>
    <row r="2" spans="1:17" x14ac:dyDescent="0.2">
      <c r="A2" s="121" t="s">
        <v>359</v>
      </c>
      <c r="B2" s="64" t="s">
        <v>297</v>
      </c>
      <c r="C2" s="42" t="s">
        <v>295</v>
      </c>
      <c r="D2" t="s">
        <v>296</v>
      </c>
      <c r="E2" s="61" t="s">
        <v>194</v>
      </c>
      <c r="F2" s="61" t="s">
        <v>194</v>
      </c>
      <c r="G2" s="61" t="s">
        <v>369</v>
      </c>
      <c r="H2" s="61" t="s">
        <v>369</v>
      </c>
      <c r="I2" s="43" t="s">
        <v>194</v>
      </c>
      <c r="J2" s="43" t="s">
        <v>194</v>
      </c>
      <c r="K2" s="140" t="s">
        <v>384</v>
      </c>
      <c r="L2" s="118">
        <v>7</v>
      </c>
      <c r="M2" s="183" t="s">
        <v>384</v>
      </c>
      <c r="N2" s="140" t="s">
        <v>198</v>
      </c>
      <c r="O2" s="222" t="s">
        <v>431</v>
      </c>
      <c r="P2" s="120" t="s">
        <v>432</v>
      </c>
    </row>
    <row r="3" spans="1:17" x14ac:dyDescent="0.2">
      <c r="A3" s="121"/>
      <c r="B3" s="130" t="s">
        <v>273</v>
      </c>
      <c r="C3" s="218">
        <v>2428401</v>
      </c>
      <c r="D3" s="68" t="s">
        <v>506</v>
      </c>
      <c r="E3" s="61" t="s">
        <v>194</v>
      </c>
      <c r="F3" s="61" t="s">
        <v>194</v>
      </c>
      <c r="G3" s="61" t="s">
        <v>369</v>
      </c>
      <c r="H3" s="61" t="s">
        <v>369</v>
      </c>
      <c r="I3" s="43" t="s">
        <v>194</v>
      </c>
      <c r="J3" s="43" t="s">
        <v>194</v>
      </c>
      <c r="K3" t="s">
        <v>205</v>
      </c>
      <c r="L3" s="118">
        <v>14</v>
      </c>
      <c r="M3" s="183" t="s">
        <v>205</v>
      </c>
      <c r="N3" s="140" t="s">
        <v>198</v>
      </c>
      <c r="O3" s="222" t="s">
        <v>431</v>
      </c>
      <c r="P3" s="120" t="s">
        <v>432</v>
      </c>
    </row>
    <row r="4" spans="1:17" x14ac:dyDescent="0.2">
      <c r="A4" s="68" t="s">
        <v>136</v>
      </c>
      <c r="B4" s="130" t="s">
        <v>273</v>
      </c>
      <c r="C4" s="42" t="s">
        <v>137</v>
      </c>
      <c r="D4" t="s">
        <v>138</v>
      </c>
      <c r="E4" s="43" t="s">
        <v>191</v>
      </c>
      <c r="F4" s="43" t="s">
        <v>191</v>
      </c>
      <c r="G4" t="s">
        <v>32</v>
      </c>
      <c r="H4" s="43" t="s">
        <v>157</v>
      </c>
      <c r="I4" s="43" t="s">
        <v>194</v>
      </c>
      <c r="J4" s="43" t="s">
        <v>194</v>
      </c>
      <c r="K4" t="s">
        <v>205</v>
      </c>
      <c r="L4" s="118">
        <v>18</v>
      </c>
      <c r="M4" s="183" t="s">
        <v>205</v>
      </c>
      <c r="N4" s="140" t="s">
        <v>198</v>
      </c>
      <c r="O4" s="222" t="s">
        <v>431</v>
      </c>
      <c r="P4" s="120" t="s">
        <v>432</v>
      </c>
    </row>
    <row r="5" spans="1:17" x14ac:dyDescent="0.2">
      <c r="A5" s="121" t="s">
        <v>359</v>
      </c>
      <c r="B5" s="130" t="s">
        <v>293</v>
      </c>
      <c r="C5" s="42" t="s">
        <v>302</v>
      </c>
      <c r="D5" t="s">
        <v>303</v>
      </c>
      <c r="E5" s="61" t="s">
        <v>194</v>
      </c>
      <c r="F5" s="61" t="s">
        <v>194</v>
      </c>
      <c r="G5" s="61" t="s">
        <v>369</v>
      </c>
      <c r="H5" s="61" t="s">
        <v>369</v>
      </c>
      <c r="I5" s="43" t="s">
        <v>194</v>
      </c>
      <c r="J5" s="43" t="s">
        <v>194</v>
      </c>
      <c r="K5" t="s">
        <v>219</v>
      </c>
      <c r="L5" s="118">
        <v>14</v>
      </c>
      <c r="M5" s="183" t="s">
        <v>219</v>
      </c>
      <c r="N5" s="140" t="s">
        <v>198</v>
      </c>
      <c r="O5" s="222" t="s">
        <v>431</v>
      </c>
      <c r="P5" s="120" t="s">
        <v>432</v>
      </c>
    </row>
    <row r="6" spans="1:17" x14ac:dyDescent="0.2">
      <c r="A6" s="68" t="s">
        <v>12</v>
      </c>
      <c r="B6" s="130" t="s">
        <v>293</v>
      </c>
      <c r="C6" s="42" t="s">
        <v>164</v>
      </c>
      <c r="D6" t="s">
        <v>165</v>
      </c>
      <c r="E6" s="43" t="s">
        <v>191</v>
      </c>
      <c r="F6" s="43" t="s">
        <v>194</v>
      </c>
      <c r="G6" t="s">
        <v>192</v>
      </c>
      <c r="H6" s="43" t="s">
        <v>157</v>
      </c>
      <c r="I6" s="43" t="s">
        <v>194</v>
      </c>
      <c r="J6" s="43" t="s">
        <v>191</v>
      </c>
      <c r="K6" t="s">
        <v>219</v>
      </c>
      <c r="L6" s="118">
        <v>6</v>
      </c>
      <c r="M6" s="183" t="s">
        <v>219</v>
      </c>
      <c r="N6" s="140" t="s">
        <v>202</v>
      </c>
      <c r="O6" s="140" t="s">
        <v>196</v>
      </c>
      <c r="P6" t="s">
        <v>197</v>
      </c>
    </row>
    <row r="7" spans="1:17" x14ac:dyDescent="0.2">
      <c r="A7" s="68" t="s">
        <v>12</v>
      </c>
      <c r="B7" s="130" t="s">
        <v>293</v>
      </c>
      <c r="C7" s="42" t="s">
        <v>107</v>
      </c>
      <c r="D7" t="s">
        <v>108</v>
      </c>
      <c r="E7" s="43" t="s">
        <v>191</v>
      </c>
      <c r="F7" s="43" t="s">
        <v>191</v>
      </c>
      <c r="G7" t="s">
        <v>192</v>
      </c>
      <c r="H7" s="43" t="s">
        <v>157</v>
      </c>
      <c r="I7" s="43" t="s">
        <v>191</v>
      </c>
      <c r="J7" s="43" t="s">
        <v>191</v>
      </c>
      <c r="K7" t="s">
        <v>219</v>
      </c>
      <c r="L7" s="118">
        <v>6</v>
      </c>
      <c r="M7" s="183" t="s">
        <v>219</v>
      </c>
      <c r="N7" s="140" t="s">
        <v>195</v>
      </c>
      <c r="O7" s="140" t="s">
        <v>196</v>
      </c>
      <c r="P7" t="s">
        <v>197</v>
      </c>
    </row>
    <row r="8" spans="1:17" x14ac:dyDescent="0.2">
      <c r="A8" s="68" t="s">
        <v>127</v>
      </c>
      <c r="B8" s="64" t="s">
        <v>289</v>
      </c>
      <c r="C8" s="42" t="s">
        <v>172</v>
      </c>
      <c r="D8" t="s">
        <v>173</v>
      </c>
      <c r="E8" s="43" t="s">
        <v>191</v>
      </c>
      <c r="F8" s="43" t="s">
        <v>194</v>
      </c>
      <c r="G8" t="s">
        <v>192</v>
      </c>
      <c r="H8" s="43" t="s">
        <v>157</v>
      </c>
      <c r="I8" s="43" t="s">
        <v>194</v>
      </c>
      <c r="J8" s="43" t="s">
        <v>191</v>
      </c>
      <c r="K8" t="s">
        <v>221</v>
      </c>
      <c r="L8" s="118">
        <v>6</v>
      </c>
      <c r="M8" s="183" t="s">
        <v>221</v>
      </c>
      <c r="N8" s="140" t="s">
        <v>195</v>
      </c>
      <c r="O8" s="140" t="s">
        <v>196</v>
      </c>
      <c r="P8" t="s">
        <v>197</v>
      </c>
    </row>
    <row r="9" spans="1:17" x14ac:dyDescent="0.2">
      <c r="A9" s="68" t="s">
        <v>127</v>
      </c>
      <c r="B9" s="64" t="s">
        <v>289</v>
      </c>
      <c r="C9" s="42" t="s">
        <v>128</v>
      </c>
      <c r="D9" t="s">
        <v>129</v>
      </c>
      <c r="E9" s="43" t="s">
        <v>191</v>
      </c>
      <c r="F9" s="43" t="s">
        <v>191</v>
      </c>
      <c r="G9" t="s">
        <v>192</v>
      </c>
      <c r="H9" s="43" t="s">
        <v>157</v>
      </c>
      <c r="I9" s="43" t="s">
        <v>191</v>
      </c>
      <c r="J9" s="43" t="s">
        <v>191</v>
      </c>
      <c r="K9" t="s">
        <v>221</v>
      </c>
      <c r="L9" s="118">
        <v>6</v>
      </c>
      <c r="M9" s="183" t="s">
        <v>221</v>
      </c>
      <c r="N9" s="140" t="s">
        <v>195</v>
      </c>
      <c r="O9" s="140" t="s">
        <v>196</v>
      </c>
      <c r="P9" s="120" t="s">
        <v>216</v>
      </c>
    </row>
    <row r="10" spans="1:17" x14ac:dyDescent="0.2">
      <c r="A10" s="129" t="s">
        <v>361</v>
      </c>
      <c r="B10" s="64" t="s">
        <v>289</v>
      </c>
      <c r="C10" s="42" t="s">
        <v>298</v>
      </c>
      <c r="D10" t="s">
        <v>299</v>
      </c>
      <c r="E10" s="61" t="s">
        <v>194</v>
      </c>
      <c r="F10" s="61" t="s">
        <v>194</v>
      </c>
      <c r="G10" s="61" t="s">
        <v>369</v>
      </c>
      <c r="H10" s="61" t="s">
        <v>369</v>
      </c>
      <c r="I10" s="43" t="s">
        <v>194</v>
      </c>
      <c r="J10" s="43" t="s">
        <v>194</v>
      </c>
      <c r="K10" t="s">
        <v>221</v>
      </c>
      <c r="L10" s="118">
        <v>14</v>
      </c>
      <c r="M10" s="183" t="s">
        <v>437</v>
      </c>
      <c r="N10" s="140" t="s">
        <v>198</v>
      </c>
      <c r="O10" s="222" t="s">
        <v>432</v>
      </c>
      <c r="P10" s="120" t="s">
        <v>216</v>
      </c>
    </row>
    <row r="11" spans="1:17" x14ac:dyDescent="0.2">
      <c r="A11" s="121" t="s">
        <v>359</v>
      </c>
      <c r="B11" s="64" t="s">
        <v>289</v>
      </c>
      <c r="C11" s="42" t="s">
        <v>300</v>
      </c>
      <c r="D11" t="s">
        <v>301</v>
      </c>
      <c r="E11" s="61" t="s">
        <v>194</v>
      </c>
      <c r="F11" s="61" t="s">
        <v>194</v>
      </c>
      <c r="G11" s="61" t="s">
        <v>369</v>
      </c>
      <c r="H11" s="61" t="s">
        <v>369</v>
      </c>
      <c r="I11" s="43" t="s">
        <v>194</v>
      </c>
      <c r="J11" s="43" t="s">
        <v>194</v>
      </c>
      <c r="K11" t="s">
        <v>221</v>
      </c>
      <c r="L11" s="118">
        <v>12</v>
      </c>
      <c r="M11" s="183" t="s">
        <v>438</v>
      </c>
      <c r="N11" s="140" t="s">
        <v>198</v>
      </c>
      <c r="O11" s="222" t="s">
        <v>432</v>
      </c>
      <c r="P11" s="120" t="s">
        <v>216</v>
      </c>
    </row>
    <row r="12" spans="1:17" x14ac:dyDescent="0.2">
      <c r="A12" s="121" t="s">
        <v>368</v>
      </c>
      <c r="B12" s="64" t="s">
        <v>285</v>
      </c>
      <c r="C12" s="42" t="s">
        <v>114</v>
      </c>
      <c r="D12" t="s">
        <v>183</v>
      </c>
      <c r="E12" s="43" t="s">
        <v>191</v>
      </c>
      <c r="F12" s="43" t="s">
        <v>191</v>
      </c>
      <c r="G12" t="s">
        <v>32</v>
      </c>
      <c r="H12" s="43" t="s">
        <v>157</v>
      </c>
      <c r="I12" s="43" t="s">
        <v>194</v>
      </c>
      <c r="J12" s="43" t="s">
        <v>194</v>
      </c>
      <c r="K12" t="s">
        <v>227</v>
      </c>
      <c r="L12" s="118">
        <v>14</v>
      </c>
      <c r="M12" s="183" t="s">
        <v>227</v>
      </c>
      <c r="N12" s="140" t="s">
        <v>198</v>
      </c>
      <c r="O12" s="140" t="s">
        <v>197</v>
      </c>
      <c r="P12" t="s">
        <v>197</v>
      </c>
    </row>
    <row r="13" spans="1:17" x14ac:dyDescent="0.2">
      <c r="A13" s="68" t="s">
        <v>18</v>
      </c>
      <c r="B13" s="64" t="s">
        <v>285</v>
      </c>
      <c r="C13" s="42" t="s">
        <v>61</v>
      </c>
      <c r="D13" t="s">
        <v>62</v>
      </c>
      <c r="E13" s="43" t="s">
        <v>191</v>
      </c>
      <c r="F13" s="43" t="s">
        <v>191</v>
      </c>
      <c r="G13" t="s">
        <v>35</v>
      </c>
      <c r="H13" s="43" t="s">
        <v>157</v>
      </c>
      <c r="I13" s="43" t="s">
        <v>191</v>
      </c>
      <c r="J13" s="43" t="s">
        <v>191</v>
      </c>
      <c r="K13" t="s">
        <v>227</v>
      </c>
      <c r="L13" s="118">
        <v>24</v>
      </c>
      <c r="M13" s="183" t="s">
        <v>227</v>
      </c>
      <c r="N13" s="140" t="s">
        <v>195</v>
      </c>
      <c r="O13" s="140" t="s">
        <v>196</v>
      </c>
      <c r="P13" t="s">
        <v>197</v>
      </c>
      <c r="Q13" t="s">
        <v>540</v>
      </c>
    </row>
    <row r="14" spans="1:17" x14ac:dyDescent="0.2">
      <c r="A14" s="121" t="s">
        <v>18</v>
      </c>
      <c r="B14" s="64" t="s">
        <v>285</v>
      </c>
      <c r="C14" s="42" t="s">
        <v>63</v>
      </c>
      <c r="D14" t="s">
        <v>64</v>
      </c>
      <c r="E14" s="43" t="s">
        <v>191</v>
      </c>
      <c r="F14" s="43" t="s">
        <v>191</v>
      </c>
      <c r="G14" t="s">
        <v>32</v>
      </c>
      <c r="H14" s="43" t="s">
        <v>158</v>
      </c>
      <c r="I14" s="43" t="s">
        <v>194</v>
      </c>
      <c r="J14" s="43" t="s">
        <v>194</v>
      </c>
      <c r="K14" t="s">
        <v>227</v>
      </c>
      <c r="L14" s="118">
        <v>18</v>
      </c>
      <c r="M14" s="183" t="s">
        <v>227</v>
      </c>
      <c r="N14" s="140" t="s">
        <v>198</v>
      </c>
      <c r="O14" s="140" t="s">
        <v>197</v>
      </c>
      <c r="P14" t="s">
        <v>197</v>
      </c>
    </row>
    <row r="15" spans="1:17" x14ac:dyDescent="0.2">
      <c r="A15" s="68" t="s">
        <v>18</v>
      </c>
      <c r="B15" s="64" t="s">
        <v>285</v>
      </c>
      <c r="C15" s="42" t="s">
        <v>65</v>
      </c>
      <c r="D15" t="s">
        <v>66</v>
      </c>
      <c r="E15" s="43" t="s">
        <v>191</v>
      </c>
      <c r="F15" s="43" t="s">
        <v>191</v>
      </c>
      <c r="G15" t="s">
        <v>192</v>
      </c>
      <c r="H15" s="43" t="s">
        <v>162</v>
      </c>
      <c r="I15" s="43" t="s">
        <v>191</v>
      </c>
      <c r="J15" s="43" t="s">
        <v>191</v>
      </c>
      <c r="K15" t="s">
        <v>227</v>
      </c>
      <c r="L15" s="118">
        <v>6</v>
      </c>
      <c r="M15" s="183" t="s">
        <v>227</v>
      </c>
      <c r="N15" s="140" t="s">
        <v>195</v>
      </c>
      <c r="O15" s="140" t="s">
        <v>196</v>
      </c>
      <c r="P15" t="s">
        <v>197</v>
      </c>
    </row>
    <row r="16" spans="1:17" x14ac:dyDescent="0.2">
      <c r="A16" s="121" t="s">
        <v>369</v>
      </c>
      <c r="B16" s="64" t="s">
        <v>285</v>
      </c>
      <c r="C16" s="42">
        <v>11264500</v>
      </c>
      <c r="D16" t="s">
        <v>469</v>
      </c>
      <c r="E16" s="61" t="s">
        <v>194</v>
      </c>
      <c r="F16" s="61" t="s">
        <v>194</v>
      </c>
      <c r="G16" t="s">
        <v>192</v>
      </c>
      <c r="H16" s="61" t="s">
        <v>369</v>
      </c>
      <c r="I16" s="61" t="s">
        <v>194</v>
      </c>
      <c r="J16" s="43" t="s">
        <v>191</v>
      </c>
      <c r="K16" t="s">
        <v>228</v>
      </c>
      <c r="L16" s="118">
        <v>6</v>
      </c>
      <c r="M16" s="183" t="s">
        <v>227</v>
      </c>
      <c r="N16" s="140" t="s">
        <v>195</v>
      </c>
      <c r="O16" s="140" t="s">
        <v>196</v>
      </c>
      <c r="P16" t="s">
        <v>197</v>
      </c>
    </row>
    <row r="17" spans="1:16" x14ac:dyDescent="0.2">
      <c r="A17" s="68" t="s">
        <v>19</v>
      </c>
      <c r="B17" s="64" t="s">
        <v>285</v>
      </c>
      <c r="C17" s="42" t="s">
        <v>139</v>
      </c>
      <c r="D17" t="s">
        <v>140</v>
      </c>
      <c r="E17" s="43" t="s">
        <v>191</v>
      </c>
      <c r="F17" s="43" t="s">
        <v>191</v>
      </c>
      <c r="G17" t="s">
        <v>32</v>
      </c>
      <c r="H17" s="43" t="s">
        <v>156</v>
      </c>
      <c r="I17" s="43" t="s">
        <v>194</v>
      </c>
      <c r="J17" s="43" t="s">
        <v>194</v>
      </c>
      <c r="K17" t="s">
        <v>228</v>
      </c>
      <c r="L17" s="118">
        <v>18</v>
      </c>
      <c r="M17" s="183" t="s">
        <v>228</v>
      </c>
      <c r="N17" s="140" t="s">
        <v>195</v>
      </c>
      <c r="O17" s="140" t="s">
        <v>196</v>
      </c>
      <c r="P17" t="s">
        <v>216</v>
      </c>
    </row>
    <row r="18" spans="1:16" x14ac:dyDescent="0.2">
      <c r="A18" s="68" t="s">
        <v>9</v>
      </c>
      <c r="B18" s="130" t="s">
        <v>282</v>
      </c>
      <c r="C18" s="42" t="s">
        <v>67</v>
      </c>
      <c r="D18" t="s">
        <v>68</v>
      </c>
      <c r="E18" s="43" t="s">
        <v>191</v>
      </c>
      <c r="F18" s="43" t="s">
        <v>191</v>
      </c>
      <c r="G18" t="s">
        <v>31</v>
      </c>
      <c r="H18" s="43" t="s">
        <v>155</v>
      </c>
      <c r="I18" s="43" t="s">
        <v>191</v>
      </c>
      <c r="J18" s="43" t="s">
        <v>191</v>
      </c>
      <c r="K18" t="s">
        <v>214</v>
      </c>
      <c r="L18" s="118">
        <v>24</v>
      </c>
      <c r="M18" s="183" t="s">
        <v>214</v>
      </c>
      <c r="N18" s="140" t="s">
        <v>195</v>
      </c>
      <c r="O18" s="140" t="s">
        <v>196</v>
      </c>
      <c r="P18" t="s">
        <v>197</v>
      </c>
    </row>
    <row r="19" spans="1:16" x14ac:dyDescent="0.2">
      <c r="A19" s="68" t="s">
        <v>9</v>
      </c>
      <c r="B19" s="130" t="s">
        <v>282</v>
      </c>
      <c r="C19" s="42" t="s">
        <v>69</v>
      </c>
      <c r="D19" t="s">
        <v>70</v>
      </c>
      <c r="E19" s="43" t="s">
        <v>191</v>
      </c>
      <c r="F19" s="43" t="s">
        <v>191</v>
      </c>
      <c r="G19" t="s">
        <v>32</v>
      </c>
      <c r="H19" s="43" t="s">
        <v>157</v>
      </c>
      <c r="I19" s="43" t="s">
        <v>194</v>
      </c>
      <c r="J19" s="43" t="s">
        <v>194</v>
      </c>
      <c r="K19" t="s">
        <v>214</v>
      </c>
      <c r="L19" s="118">
        <v>18</v>
      </c>
      <c r="M19" s="183" t="s">
        <v>214</v>
      </c>
      <c r="N19" s="140" t="s">
        <v>202</v>
      </c>
      <c r="O19" s="140" t="s">
        <v>196</v>
      </c>
      <c r="P19" t="s">
        <v>197</v>
      </c>
    </row>
    <row r="20" spans="1:16" x14ac:dyDescent="0.2">
      <c r="A20" s="68" t="s">
        <v>141</v>
      </c>
      <c r="B20" s="64" t="s">
        <v>282</v>
      </c>
      <c r="C20" s="42" t="s">
        <v>142</v>
      </c>
      <c r="D20" t="s">
        <v>143</v>
      </c>
      <c r="E20" s="43" t="s">
        <v>191</v>
      </c>
      <c r="F20" s="43" t="s">
        <v>191</v>
      </c>
      <c r="G20" t="s">
        <v>32</v>
      </c>
      <c r="H20" s="43" t="s">
        <v>157</v>
      </c>
      <c r="I20" s="43" t="s">
        <v>194</v>
      </c>
      <c r="J20" s="43" t="s">
        <v>194</v>
      </c>
      <c r="K20" t="s">
        <v>214</v>
      </c>
      <c r="L20" s="118">
        <v>18</v>
      </c>
      <c r="M20" s="183" t="s">
        <v>451</v>
      </c>
      <c r="N20" s="140" t="s">
        <v>198</v>
      </c>
      <c r="O20" s="222" t="s">
        <v>432</v>
      </c>
      <c r="P20" s="120" t="s">
        <v>216</v>
      </c>
    </row>
    <row r="21" spans="1:16" x14ac:dyDescent="0.2">
      <c r="A21" s="68" t="s">
        <v>2</v>
      </c>
      <c r="B21" s="130" t="s">
        <v>267</v>
      </c>
      <c r="C21" s="42" t="s">
        <v>49</v>
      </c>
      <c r="D21" t="s">
        <v>50</v>
      </c>
      <c r="E21" s="43" t="s">
        <v>191</v>
      </c>
      <c r="F21" s="43" t="s">
        <v>191</v>
      </c>
      <c r="G21" t="s">
        <v>192</v>
      </c>
      <c r="H21" s="43" t="s">
        <v>157</v>
      </c>
      <c r="I21" s="43" t="s">
        <v>191</v>
      </c>
      <c r="J21" s="43" t="s">
        <v>191</v>
      </c>
      <c r="K21" t="s">
        <v>193</v>
      </c>
      <c r="L21" s="118">
        <v>6</v>
      </c>
      <c r="M21" s="61" t="s">
        <v>193</v>
      </c>
      <c r="N21" s="140" t="s">
        <v>195</v>
      </c>
      <c r="O21" s="140" t="s">
        <v>196</v>
      </c>
      <c r="P21" t="s">
        <v>197</v>
      </c>
    </row>
    <row r="22" spans="1:16" x14ac:dyDescent="0.2">
      <c r="A22" s="68" t="s">
        <v>2</v>
      </c>
      <c r="B22" s="130" t="s">
        <v>267</v>
      </c>
      <c r="C22" s="42" t="s">
        <v>51</v>
      </c>
      <c r="D22" t="s">
        <v>52</v>
      </c>
      <c r="E22" s="43" t="s">
        <v>191</v>
      </c>
      <c r="F22" s="43" t="s">
        <v>191</v>
      </c>
      <c r="G22" t="s">
        <v>32</v>
      </c>
      <c r="H22" s="43" t="s">
        <v>157</v>
      </c>
      <c r="I22" s="43" t="s">
        <v>194</v>
      </c>
      <c r="J22" s="43" t="s">
        <v>194</v>
      </c>
      <c r="K22" t="s">
        <v>193</v>
      </c>
      <c r="L22" s="118">
        <v>18</v>
      </c>
      <c r="M22" s="61" t="s">
        <v>193</v>
      </c>
      <c r="N22" s="140" t="s">
        <v>198</v>
      </c>
      <c r="O22" s="222" t="s">
        <v>431</v>
      </c>
      <c r="P22" s="120" t="s">
        <v>432</v>
      </c>
    </row>
    <row r="23" spans="1:16" x14ac:dyDescent="0.2">
      <c r="A23" s="68" t="s">
        <v>2</v>
      </c>
      <c r="B23" s="130" t="s">
        <v>267</v>
      </c>
      <c r="C23" s="42" t="s">
        <v>53</v>
      </c>
      <c r="D23" t="s">
        <v>54</v>
      </c>
      <c r="E23" s="43" t="s">
        <v>191</v>
      </c>
      <c r="F23" s="43" t="s">
        <v>191</v>
      </c>
      <c r="G23" t="s">
        <v>31</v>
      </c>
      <c r="H23" s="43" t="s">
        <v>157</v>
      </c>
      <c r="I23" s="43" t="s">
        <v>191</v>
      </c>
      <c r="J23" s="43" t="s">
        <v>191</v>
      </c>
      <c r="K23" t="s">
        <v>193</v>
      </c>
      <c r="L23" s="118">
        <v>24</v>
      </c>
      <c r="M23" s="61" t="s">
        <v>193</v>
      </c>
      <c r="N23" s="140" t="s">
        <v>195</v>
      </c>
      <c r="O23" s="140" t="s">
        <v>196</v>
      </c>
      <c r="P23" t="s">
        <v>197</v>
      </c>
    </row>
    <row r="24" spans="1:16" x14ac:dyDescent="0.2">
      <c r="A24" s="129" t="s">
        <v>360</v>
      </c>
      <c r="B24" s="130" t="s">
        <v>306</v>
      </c>
      <c r="C24" s="42" t="s">
        <v>304</v>
      </c>
      <c r="D24" t="s">
        <v>305</v>
      </c>
      <c r="E24" s="61" t="s">
        <v>194</v>
      </c>
      <c r="F24" s="61" t="s">
        <v>194</v>
      </c>
      <c r="G24" s="61" t="s">
        <v>369</v>
      </c>
      <c r="H24" s="61" t="s">
        <v>369</v>
      </c>
      <c r="I24" s="43" t="s">
        <v>194</v>
      </c>
      <c r="J24" s="43" t="s">
        <v>194</v>
      </c>
      <c r="K24" t="s">
        <v>389</v>
      </c>
      <c r="L24" s="118">
        <v>14</v>
      </c>
      <c r="M24" s="184" t="s">
        <v>389</v>
      </c>
      <c r="N24" s="140" t="s">
        <v>198</v>
      </c>
      <c r="O24" s="222" t="s">
        <v>431</v>
      </c>
      <c r="P24" s="120" t="s">
        <v>432</v>
      </c>
    </row>
    <row r="25" spans="1:16" x14ac:dyDescent="0.2">
      <c r="A25" s="68" t="s">
        <v>5</v>
      </c>
      <c r="B25" s="130" t="s">
        <v>271</v>
      </c>
      <c r="C25" s="42" t="s">
        <v>29</v>
      </c>
      <c r="D25" t="s">
        <v>30</v>
      </c>
      <c r="E25" s="43" t="s">
        <v>191</v>
      </c>
      <c r="F25" s="43" t="s">
        <v>191</v>
      </c>
      <c r="G25" t="s">
        <v>31</v>
      </c>
      <c r="H25" s="43" t="s">
        <v>155</v>
      </c>
      <c r="I25" s="43" t="s">
        <v>191</v>
      </c>
      <c r="J25" s="43" t="s">
        <v>191</v>
      </c>
      <c r="K25" t="s">
        <v>203</v>
      </c>
      <c r="L25" s="118">
        <v>24</v>
      </c>
      <c r="M25" s="183" t="s">
        <v>203</v>
      </c>
      <c r="N25" s="140" t="s">
        <v>195</v>
      </c>
      <c r="O25" s="140" t="s">
        <v>196</v>
      </c>
      <c r="P25" t="s">
        <v>197</v>
      </c>
    </row>
    <row r="26" spans="1:16" x14ac:dyDescent="0.2">
      <c r="A26" s="68" t="s">
        <v>5</v>
      </c>
      <c r="B26" s="130" t="s">
        <v>271</v>
      </c>
      <c r="C26" s="42" t="s">
        <v>33</v>
      </c>
      <c r="D26" t="s">
        <v>34</v>
      </c>
      <c r="E26" s="43" t="s">
        <v>191</v>
      </c>
      <c r="F26" s="43" t="s">
        <v>191</v>
      </c>
      <c r="G26" t="s">
        <v>192</v>
      </c>
      <c r="H26" s="43" t="s">
        <v>157</v>
      </c>
      <c r="I26" s="43" t="s">
        <v>191</v>
      </c>
      <c r="J26" s="43" t="s">
        <v>191</v>
      </c>
      <c r="K26" t="s">
        <v>203</v>
      </c>
      <c r="L26" s="118">
        <v>6</v>
      </c>
      <c r="M26" s="183" t="s">
        <v>203</v>
      </c>
      <c r="N26" s="140" t="s">
        <v>195</v>
      </c>
      <c r="O26" s="140" t="s">
        <v>196</v>
      </c>
      <c r="P26" t="s">
        <v>197</v>
      </c>
    </row>
    <row r="27" spans="1:16" x14ac:dyDescent="0.2">
      <c r="A27" s="121" t="s">
        <v>359</v>
      </c>
      <c r="B27" s="130" t="s">
        <v>271</v>
      </c>
      <c r="C27" s="42" t="s">
        <v>307</v>
      </c>
      <c r="D27" t="s">
        <v>308</v>
      </c>
      <c r="E27" s="61" t="s">
        <v>194</v>
      </c>
      <c r="F27" s="61" t="s">
        <v>194</v>
      </c>
      <c r="G27" s="61" t="s">
        <v>369</v>
      </c>
      <c r="H27" s="61" t="s">
        <v>369</v>
      </c>
      <c r="I27" s="43" t="s">
        <v>194</v>
      </c>
      <c r="J27" s="43" t="s">
        <v>194</v>
      </c>
      <c r="K27" t="s">
        <v>203</v>
      </c>
      <c r="L27" s="118">
        <v>14</v>
      </c>
      <c r="M27" s="183" t="s">
        <v>203</v>
      </c>
      <c r="N27" s="140" t="s">
        <v>198</v>
      </c>
      <c r="O27" s="222" t="s">
        <v>431</v>
      </c>
      <c r="P27" s="120" t="s">
        <v>432</v>
      </c>
    </row>
    <row r="28" spans="1:16" x14ac:dyDescent="0.2">
      <c r="A28" s="68" t="s">
        <v>5</v>
      </c>
      <c r="B28" s="130" t="s">
        <v>271</v>
      </c>
      <c r="C28" s="126" t="s">
        <v>501</v>
      </c>
      <c r="D28" s="68" t="s">
        <v>502</v>
      </c>
      <c r="E28" s="61" t="s">
        <v>191</v>
      </c>
      <c r="F28" s="61" t="s">
        <v>191</v>
      </c>
      <c r="G28" s="61" t="s">
        <v>32</v>
      </c>
      <c r="H28" s="61" t="s">
        <v>156</v>
      </c>
      <c r="I28" s="61" t="s">
        <v>194</v>
      </c>
      <c r="J28" s="43" t="s">
        <v>194</v>
      </c>
      <c r="K28" t="s">
        <v>203</v>
      </c>
      <c r="L28" s="118">
        <v>18</v>
      </c>
      <c r="M28" s="183" t="s">
        <v>203</v>
      </c>
      <c r="N28" s="202" t="s">
        <v>198</v>
      </c>
      <c r="O28" s="223" t="s">
        <v>432</v>
      </c>
      <c r="P28" s="223" t="s">
        <v>432</v>
      </c>
    </row>
    <row r="29" spans="1:16" x14ac:dyDescent="0.2">
      <c r="A29" s="68" t="s">
        <v>16</v>
      </c>
      <c r="B29" s="130" t="s">
        <v>275</v>
      </c>
      <c r="C29" s="42" t="s">
        <v>91</v>
      </c>
      <c r="D29" t="s">
        <v>92</v>
      </c>
      <c r="E29" s="43" t="s">
        <v>191</v>
      </c>
      <c r="F29" s="43" t="s">
        <v>191</v>
      </c>
      <c r="G29" t="s">
        <v>35</v>
      </c>
      <c r="H29" s="43" t="s">
        <v>155</v>
      </c>
      <c r="I29" s="43" t="s">
        <v>191</v>
      </c>
      <c r="J29" s="43" t="s">
        <v>191</v>
      </c>
      <c r="K29" t="s">
        <v>207</v>
      </c>
      <c r="L29" s="118">
        <v>24</v>
      </c>
      <c r="M29" s="183" t="s">
        <v>207</v>
      </c>
      <c r="N29" s="140" t="s">
        <v>195</v>
      </c>
      <c r="O29" s="140" t="s">
        <v>196</v>
      </c>
      <c r="P29" t="s">
        <v>197</v>
      </c>
    </row>
    <row r="30" spans="1:16" x14ac:dyDescent="0.2">
      <c r="A30" s="68" t="s">
        <v>16</v>
      </c>
      <c r="B30" s="130" t="s">
        <v>275</v>
      </c>
      <c r="C30" s="42" t="s">
        <v>93</v>
      </c>
      <c r="D30" t="s">
        <v>94</v>
      </c>
      <c r="E30" s="43" t="s">
        <v>191</v>
      </c>
      <c r="F30" s="43" t="s">
        <v>191</v>
      </c>
      <c r="G30" t="s">
        <v>32</v>
      </c>
      <c r="H30" s="43" t="s">
        <v>264</v>
      </c>
      <c r="I30" s="43" t="s">
        <v>194</v>
      </c>
      <c r="J30" s="43" t="s">
        <v>194</v>
      </c>
      <c r="K30" t="s">
        <v>207</v>
      </c>
      <c r="L30" s="118">
        <v>14</v>
      </c>
      <c r="M30" s="183" t="s">
        <v>207</v>
      </c>
      <c r="N30" s="140" t="s">
        <v>198</v>
      </c>
      <c r="O30" s="222" t="s">
        <v>431</v>
      </c>
      <c r="P30" s="120" t="s">
        <v>432</v>
      </c>
    </row>
    <row r="31" spans="1:16" x14ac:dyDescent="0.2">
      <c r="A31" s="68" t="s">
        <v>16</v>
      </c>
      <c r="B31" s="130" t="s">
        <v>275</v>
      </c>
      <c r="C31" s="42" t="s">
        <v>260</v>
      </c>
      <c r="D31" t="s">
        <v>261</v>
      </c>
      <c r="E31" s="43" t="s">
        <v>194</v>
      </c>
      <c r="F31" s="43" t="s">
        <v>194</v>
      </c>
      <c r="G31" t="s">
        <v>32</v>
      </c>
      <c r="H31" s="43" t="s">
        <v>158</v>
      </c>
      <c r="I31" s="43" t="s">
        <v>194</v>
      </c>
      <c r="J31" s="43" t="s">
        <v>194</v>
      </c>
      <c r="K31" t="s">
        <v>207</v>
      </c>
      <c r="L31" s="118">
        <v>14</v>
      </c>
      <c r="M31" s="183" t="s">
        <v>207</v>
      </c>
      <c r="N31" s="140" t="s">
        <v>198</v>
      </c>
      <c r="O31" s="140" t="s">
        <v>197</v>
      </c>
      <c r="P31" t="s">
        <v>197</v>
      </c>
    </row>
    <row r="32" spans="1:16" x14ac:dyDescent="0.2">
      <c r="A32" s="121" t="s">
        <v>359</v>
      </c>
      <c r="B32" s="130" t="s">
        <v>275</v>
      </c>
      <c r="C32" s="42" t="s">
        <v>309</v>
      </c>
      <c r="D32" t="s">
        <v>310</v>
      </c>
      <c r="E32" s="61" t="s">
        <v>194</v>
      </c>
      <c r="F32" s="61" t="s">
        <v>194</v>
      </c>
      <c r="G32" s="61" t="s">
        <v>369</v>
      </c>
      <c r="H32" s="61" t="s">
        <v>369</v>
      </c>
      <c r="I32" s="43" t="s">
        <v>194</v>
      </c>
      <c r="J32" s="43" t="s">
        <v>194</v>
      </c>
      <c r="K32" t="s">
        <v>207</v>
      </c>
      <c r="L32" s="118">
        <v>14</v>
      </c>
      <c r="M32" s="183" t="s">
        <v>207</v>
      </c>
      <c r="N32" s="140" t="s">
        <v>198</v>
      </c>
      <c r="O32" s="222" t="s">
        <v>431</v>
      </c>
      <c r="P32" s="120" t="s">
        <v>432</v>
      </c>
    </row>
    <row r="33" spans="1:16" x14ac:dyDescent="0.2">
      <c r="A33" s="121" t="s">
        <v>359</v>
      </c>
      <c r="B33" s="130" t="s">
        <v>275</v>
      </c>
      <c r="C33" t="s">
        <v>391</v>
      </c>
      <c r="D33" t="s">
        <v>390</v>
      </c>
      <c r="E33" s="61" t="s">
        <v>194</v>
      </c>
      <c r="F33" s="61" t="s">
        <v>194</v>
      </c>
      <c r="G33" s="61" t="s">
        <v>369</v>
      </c>
      <c r="H33" s="61" t="s">
        <v>369</v>
      </c>
      <c r="I33" s="43" t="s">
        <v>194</v>
      </c>
      <c r="J33" s="43" t="s">
        <v>194</v>
      </c>
      <c r="K33" t="s">
        <v>207</v>
      </c>
      <c r="L33" s="118">
        <v>14</v>
      </c>
      <c r="M33" s="183" t="s">
        <v>439</v>
      </c>
      <c r="N33" s="140" t="s">
        <v>198</v>
      </c>
      <c r="O33" s="222" t="s">
        <v>431</v>
      </c>
      <c r="P33" s="120" t="s">
        <v>432</v>
      </c>
    </row>
    <row r="34" spans="1:16" x14ac:dyDescent="0.2">
      <c r="A34" s="68" t="s">
        <v>23</v>
      </c>
      <c r="B34" s="130" t="s">
        <v>287</v>
      </c>
      <c r="C34" s="42" t="s">
        <v>121</v>
      </c>
      <c r="D34" t="s">
        <v>122</v>
      </c>
      <c r="E34" s="43" t="s">
        <v>191</v>
      </c>
      <c r="F34" s="43" t="s">
        <v>191</v>
      </c>
      <c r="G34" t="s">
        <v>35</v>
      </c>
      <c r="H34" s="43" t="s">
        <v>157</v>
      </c>
      <c r="I34" s="43" t="s">
        <v>191</v>
      </c>
      <c r="J34" s="43" t="s">
        <v>191</v>
      </c>
      <c r="K34" t="s">
        <v>225</v>
      </c>
      <c r="L34" s="118">
        <v>24</v>
      </c>
      <c r="M34" s="183" t="s">
        <v>225</v>
      </c>
      <c r="N34" s="140" t="s">
        <v>195</v>
      </c>
      <c r="O34" s="140" t="s">
        <v>196</v>
      </c>
      <c r="P34" t="s">
        <v>197</v>
      </c>
    </row>
    <row r="35" spans="1:16" x14ac:dyDescent="0.2">
      <c r="A35" s="68" t="s">
        <v>23</v>
      </c>
      <c r="B35" s="130" t="s">
        <v>287</v>
      </c>
      <c r="C35" s="42" t="s">
        <v>123</v>
      </c>
      <c r="D35" t="s">
        <v>124</v>
      </c>
      <c r="E35" s="43" t="s">
        <v>191</v>
      </c>
      <c r="F35" s="43" t="s">
        <v>191</v>
      </c>
      <c r="G35" t="s">
        <v>32</v>
      </c>
      <c r="H35" s="43" t="s">
        <v>157</v>
      </c>
      <c r="I35" s="43" t="s">
        <v>194</v>
      </c>
      <c r="J35" s="43" t="s">
        <v>194</v>
      </c>
      <c r="K35" t="s">
        <v>225</v>
      </c>
      <c r="L35" s="118">
        <v>14</v>
      </c>
      <c r="M35" s="183" t="s">
        <v>225</v>
      </c>
      <c r="N35" s="140" t="s">
        <v>198</v>
      </c>
      <c r="O35" s="140" t="s">
        <v>216</v>
      </c>
      <c r="P35" t="s">
        <v>216</v>
      </c>
    </row>
    <row r="36" spans="1:16" x14ac:dyDescent="0.2">
      <c r="A36" s="68" t="s">
        <v>23</v>
      </c>
      <c r="B36" s="130" t="s">
        <v>287</v>
      </c>
      <c r="C36" s="126" t="s">
        <v>499</v>
      </c>
      <c r="D36" s="68" t="s">
        <v>500</v>
      </c>
      <c r="E36" s="61" t="s">
        <v>194</v>
      </c>
      <c r="F36" s="61" t="s">
        <v>194</v>
      </c>
      <c r="G36" s="61" t="s">
        <v>503</v>
      </c>
      <c r="H36" s="61" t="s">
        <v>504</v>
      </c>
      <c r="I36" s="43" t="s">
        <v>194</v>
      </c>
      <c r="J36" s="43" t="s">
        <v>194</v>
      </c>
      <c r="K36" t="s">
        <v>225</v>
      </c>
      <c r="L36" s="118">
        <v>18</v>
      </c>
      <c r="M36" s="183" t="s">
        <v>225</v>
      </c>
      <c r="N36" s="202" t="s">
        <v>198</v>
      </c>
      <c r="O36" s="202" t="s">
        <v>197</v>
      </c>
      <c r="P36" s="183" t="s">
        <v>197</v>
      </c>
    </row>
    <row r="37" spans="1:16" x14ac:dyDescent="0.2">
      <c r="A37" s="121" t="s">
        <v>367</v>
      </c>
      <c r="B37" s="130" t="s">
        <v>278</v>
      </c>
      <c r="C37" s="42" t="s">
        <v>101</v>
      </c>
      <c r="D37" t="s">
        <v>102</v>
      </c>
      <c r="E37" s="43" t="s">
        <v>191</v>
      </c>
      <c r="F37" s="43" t="s">
        <v>191</v>
      </c>
      <c r="G37" t="s">
        <v>32</v>
      </c>
      <c r="H37" s="43" t="s">
        <v>157</v>
      </c>
      <c r="I37" s="43" t="s">
        <v>194</v>
      </c>
      <c r="J37" s="43" t="s">
        <v>194</v>
      </c>
      <c r="K37" t="s">
        <v>209</v>
      </c>
      <c r="L37" s="118">
        <v>14</v>
      </c>
      <c r="M37" s="183" t="s">
        <v>209</v>
      </c>
      <c r="N37" s="140" t="s">
        <v>198</v>
      </c>
      <c r="O37" s="222" t="s">
        <v>431</v>
      </c>
      <c r="P37" s="120" t="s">
        <v>432</v>
      </c>
    </row>
    <row r="38" spans="1:16" x14ac:dyDescent="0.2">
      <c r="A38" s="121" t="s">
        <v>366</v>
      </c>
      <c r="B38" s="130" t="s">
        <v>280</v>
      </c>
      <c r="C38" s="42" t="s">
        <v>76</v>
      </c>
      <c r="D38" t="s">
        <v>77</v>
      </c>
      <c r="E38" s="43" t="s">
        <v>191</v>
      </c>
      <c r="F38" s="43" t="s">
        <v>191</v>
      </c>
      <c r="G38" t="s">
        <v>32</v>
      </c>
      <c r="H38" s="43" t="s">
        <v>158</v>
      </c>
      <c r="I38" s="43" t="s">
        <v>194</v>
      </c>
      <c r="J38" s="43" t="s">
        <v>194</v>
      </c>
      <c r="K38" t="s">
        <v>211</v>
      </c>
      <c r="L38" s="118">
        <v>18</v>
      </c>
      <c r="M38" s="61" t="s">
        <v>211</v>
      </c>
      <c r="N38" s="140" t="s">
        <v>198</v>
      </c>
      <c r="O38" s="140" t="s">
        <v>197</v>
      </c>
      <c r="P38" t="s">
        <v>197</v>
      </c>
    </row>
    <row r="39" spans="1:16" x14ac:dyDescent="0.2">
      <c r="A39" s="68" t="s">
        <v>75</v>
      </c>
      <c r="B39" s="130" t="s">
        <v>280</v>
      </c>
      <c r="C39" s="42" t="s">
        <v>78</v>
      </c>
      <c r="D39" t="s">
        <v>79</v>
      </c>
      <c r="E39" s="43" t="s">
        <v>191</v>
      </c>
      <c r="F39" s="43" t="s">
        <v>191</v>
      </c>
      <c r="G39" t="s">
        <v>35</v>
      </c>
      <c r="H39" s="43" t="s">
        <v>155</v>
      </c>
      <c r="I39" s="43" t="s">
        <v>191</v>
      </c>
      <c r="J39" s="43" t="s">
        <v>191</v>
      </c>
      <c r="K39" t="s">
        <v>211</v>
      </c>
      <c r="L39" s="118">
        <v>24</v>
      </c>
      <c r="M39" s="61" t="s">
        <v>211</v>
      </c>
      <c r="N39" s="140" t="s">
        <v>195</v>
      </c>
      <c r="O39" s="140" t="s">
        <v>196</v>
      </c>
      <c r="P39" t="s">
        <v>197</v>
      </c>
    </row>
    <row r="40" spans="1:16" x14ac:dyDescent="0.2">
      <c r="A40" s="129" t="s">
        <v>361</v>
      </c>
      <c r="B40" s="130" t="s">
        <v>314</v>
      </c>
      <c r="C40" s="42" t="s">
        <v>311</v>
      </c>
      <c r="D40" t="s">
        <v>312</v>
      </c>
      <c r="E40" s="61" t="s">
        <v>194</v>
      </c>
      <c r="F40" s="61" t="s">
        <v>194</v>
      </c>
      <c r="G40" s="61" t="s">
        <v>369</v>
      </c>
      <c r="H40" s="61" t="s">
        <v>369</v>
      </c>
      <c r="I40" s="43" t="s">
        <v>194</v>
      </c>
      <c r="J40" s="43" t="s">
        <v>194</v>
      </c>
      <c r="K40" s="120" t="s">
        <v>388</v>
      </c>
      <c r="L40" s="118">
        <v>14</v>
      </c>
      <c r="M40" s="184" t="s">
        <v>388</v>
      </c>
      <c r="N40" s="140" t="s">
        <v>198</v>
      </c>
    </row>
    <row r="41" spans="1:16" x14ac:dyDescent="0.2">
      <c r="A41" s="129" t="s">
        <v>361</v>
      </c>
      <c r="B41" s="130" t="s">
        <v>314</v>
      </c>
      <c r="C41" s="42" t="s">
        <v>313</v>
      </c>
      <c r="D41" t="s">
        <v>505</v>
      </c>
      <c r="E41" s="61" t="s">
        <v>194</v>
      </c>
      <c r="F41" s="61" t="s">
        <v>194</v>
      </c>
      <c r="G41" s="61" t="s">
        <v>369</v>
      </c>
      <c r="H41" s="61" t="s">
        <v>369</v>
      </c>
      <c r="I41" s="43" t="s">
        <v>194</v>
      </c>
      <c r="J41" s="43" t="s">
        <v>194</v>
      </c>
      <c r="K41" s="120" t="s">
        <v>388</v>
      </c>
      <c r="L41" s="118">
        <v>18</v>
      </c>
      <c r="M41" s="184" t="s">
        <v>388</v>
      </c>
      <c r="N41" s="140" t="s">
        <v>198</v>
      </c>
    </row>
    <row r="42" spans="1:16" x14ac:dyDescent="0.2">
      <c r="A42" s="121" t="s">
        <v>359</v>
      </c>
      <c r="B42" s="130" t="s">
        <v>315</v>
      </c>
      <c r="C42" s="42" t="s">
        <v>316</v>
      </c>
      <c r="D42" t="s">
        <v>317</v>
      </c>
      <c r="E42" s="61" t="s">
        <v>194</v>
      </c>
      <c r="F42" s="61" t="s">
        <v>194</v>
      </c>
      <c r="G42" s="61" t="s">
        <v>369</v>
      </c>
      <c r="H42" s="61" t="s">
        <v>369</v>
      </c>
      <c r="I42" s="43" t="s">
        <v>194</v>
      </c>
      <c r="J42" s="43" t="s">
        <v>194</v>
      </c>
      <c r="K42" s="140" t="s">
        <v>387</v>
      </c>
      <c r="L42" s="118">
        <v>14</v>
      </c>
      <c r="M42" s="183" t="s">
        <v>442</v>
      </c>
      <c r="N42" s="140" t="s">
        <v>198</v>
      </c>
      <c r="O42" s="222" t="s">
        <v>432</v>
      </c>
      <c r="P42" s="120" t="s">
        <v>432</v>
      </c>
    </row>
    <row r="43" spans="1:16" x14ac:dyDescent="0.2">
      <c r="A43" s="121" t="s">
        <v>359</v>
      </c>
      <c r="B43" s="130" t="s">
        <v>315</v>
      </c>
      <c r="C43" s="42" t="s">
        <v>318</v>
      </c>
      <c r="D43" t="s">
        <v>319</v>
      </c>
      <c r="E43" s="61" t="s">
        <v>194</v>
      </c>
      <c r="F43" s="61" t="s">
        <v>194</v>
      </c>
      <c r="G43" s="61" t="s">
        <v>369</v>
      </c>
      <c r="H43" s="61" t="s">
        <v>369</v>
      </c>
      <c r="I43" s="43" t="s">
        <v>194</v>
      </c>
      <c r="J43" s="43" t="s">
        <v>194</v>
      </c>
      <c r="K43" s="140" t="s">
        <v>387</v>
      </c>
      <c r="L43" s="118">
        <v>14</v>
      </c>
      <c r="M43" s="183" t="s">
        <v>442</v>
      </c>
      <c r="N43" s="140" t="s">
        <v>198</v>
      </c>
      <c r="O43" s="222" t="s">
        <v>432</v>
      </c>
      <c r="P43" s="120" t="s">
        <v>432</v>
      </c>
    </row>
    <row r="44" spans="1:16" x14ac:dyDescent="0.2">
      <c r="A44" s="121" t="s">
        <v>359</v>
      </c>
      <c r="B44" s="130" t="s">
        <v>315</v>
      </c>
      <c r="C44" s="42" t="s">
        <v>320</v>
      </c>
      <c r="D44" t="s">
        <v>321</v>
      </c>
      <c r="E44" s="61" t="s">
        <v>194</v>
      </c>
      <c r="F44" s="61" t="s">
        <v>194</v>
      </c>
      <c r="G44" s="61" t="s">
        <v>369</v>
      </c>
      <c r="H44" s="61" t="s">
        <v>369</v>
      </c>
      <c r="I44" s="43" t="s">
        <v>194</v>
      </c>
      <c r="J44" s="43" t="s">
        <v>194</v>
      </c>
      <c r="K44" s="140" t="s">
        <v>387</v>
      </c>
      <c r="L44" s="118">
        <v>14</v>
      </c>
      <c r="M44" s="183" t="s">
        <v>442</v>
      </c>
      <c r="N44" s="140" t="s">
        <v>198</v>
      </c>
      <c r="O44" s="222" t="s">
        <v>432</v>
      </c>
      <c r="P44" s="120" t="s">
        <v>432</v>
      </c>
    </row>
    <row r="45" spans="1:16" x14ac:dyDescent="0.2">
      <c r="A45" s="121" t="s">
        <v>359</v>
      </c>
      <c r="B45" s="130" t="s">
        <v>315</v>
      </c>
      <c r="C45" s="126" t="s">
        <v>507</v>
      </c>
      <c r="D45" s="68" t="s">
        <v>508</v>
      </c>
      <c r="E45" s="61" t="s">
        <v>194</v>
      </c>
      <c r="F45" s="61" t="s">
        <v>194</v>
      </c>
      <c r="G45" s="61" t="s">
        <v>369</v>
      </c>
      <c r="H45" s="61" t="s">
        <v>369</v>
      </c>
      <c r="I45" s="43" t="s">
        <v>194</v>
      </c>
      <c r="J45" s="43" t="s">
        <v>194</v>
      </c>
      <c r="K45" s="140" t="s">
        <v>387</v>
      </c>
      <c r="L45" s="118">
        <v>14</v>
      </c>
      <c r="M45" s="183" t="s">
        <v>442</v>
      </c>
      <c r="N45" s="140" t="s">
        <v>198</v>
      </c>
      <c r="O45" s="222" t="s">
        <v>432</v>
      </c>
      <c r="P45" s="120" t="s">
        <v>432</v>
      </c>
    </row>
    <row r="46" spans="1:16" x14ac:dyDescent="0.2">
      <c r="A46" s="68" t="s">
        <v>15</v>
      </c>
      <c r="B46" s="130" t="s">
        <v>283</v>
      </c>
      <c r="C46" s="42" t="s">
        <v>125</v>
      </c>
      <c r="D46" t="s">
        <v>258</v>
      </c>
      <c r="E46" s="43" t="s">
        <v>191</v>
      </c>
      <c r="F46" s="43" t="s">
        <v>191</v>
      </c>
      <c r="G46" t="s">
        <v>192</v>
      </c>
      <c r="H46" s="43" t="s">
        <v>157</v>
      </c>
      <c r="I46" s="43" t="s">
        <v>191</v>
      </c>
      <c r="J46" s="43" t="s">
        <v>191</v>
      </c>
      <c r="K46" t="s">
        <v>217</v>
      </c>
      <c r="L46" s="118">
        <v>6</v>
      </c>
      <c r="M46" s="183" t="s">
        <v>217</v>
      </c>
      <c r="N46" s="140" t="s">
        <v>202</v>
      </c>
      <c r="O46" s="140" t="s">
        <v>196</v>
      </c>
      <c r="P46" t="s">
        <v>197</v>
      </c>
    </row>
    <row r="47" spans="1:16" x14ac:dyDescent="0.2">
      <c r="A47" s="121" t="s">
        <v>359</v>
      </c>
      <c r="B47" s="130" t="s">
        <v>283</v>
      </c>
      <c r="C47" t="s">
        <v>392</v>
      </c>
      <c r="D47" t="s">
        <v>393</v>
      </c>
      <c r="E47" s="61" t="s">
        <v>194</v>
      </c>
      <c r="F47" s="61" t="s">
        <v>194</v>
      </c>
      <c r="G47" s="61" t="s">
        <v>369</v>
      </c>
      <c r="H47" s="61" t="s">
        <v>369</v>
      </c>
      <c r="I47" s="43" t="s">
        <v>194</v>
      </c>
      <c r="J47" s="43" t="s">
        <v>194</v>
      </c>
      <c r="K47" t="s">
        <v>217</v>
      </c>
      <c r="L47" s="118">
        <v>16</v>
      </c>
      <c r="M47" s="183" t="s">
        <v>217</v>
      </c>
      <c r="N47" s="140" t="s">
        <v>198</v>
      </c>
      <c r="O47" s="222" t="s">
        <v>432</v>
      </c>
      <c r="P47" s="120" t="s">
        <v>432</v>
      </c>
    </row>
    <row r="48" spans="1:16" x14ac:dyDescent="0.2">
      <c r="A48" s="121" t="s">
        <v>359</v>
      </c>
      <c r="B48" s="130" t="s">
        <v>283</v>
      </c>
      <c r="C48" s="42" t="s">
        <v>322</v>
      </c>
      <c r="D48" t="s">
        <v>323</v>
      </c>
      <c r="E48" s="61" t="s">
        <v>194</v>
      </c>
      <c r="F48" s="61" t="s">
        <v>194</v>
      </c>
      <c r="G48" s="61" t="s">
        <v>369</v>
      </c>
      <c r="H48" s="61" t="s">
        <v>369</v>
      </c>
      <c r="I48" s="43" t="s">
        <v>194</v>
      </c>
      <c r="J48" s="43" t="s">
        <v>194</v>
      </c>
      <c r="K48" t="s">
        <v>217</v>
      </c>
      <c r="L48" s="118">
        <v>14</v>
      </c>
      <c r="M48" s="183" t="s">
        <v>217</v>
      </c>
      <c r="N48" s="140" t="s">
        <v>198</v>
      </c>
      <c r="O48" s="222" t="s">
        <v>432</v>
      </c>
      <c r="P48" s="120" t="s">
        <v>432</v>
      </c>
    </row>
    <row r="49" spans="1:16" x14ac:dyDescent="0.2">
      <c r="A49" s="121" t="s">
        <v>359</v>
      </c>
      <c r="B49" s="130" t="s">
        <v>283</v>
      </c>
      <c r="C49" s="42" t="s">
        <v>324</v>
      </c>
      <c r="D49" t="s">
        <v>325</v>
      </c>
      <c r="E49" s="61" t="s">
        <v>194</v>
      </c>
      <c r="F49" s="61" t="s">
        <v>194</v>
      </c>
      <c r="G49" s="61" t="s">
        <v>369</v>
      </c>
      <c r="H49" s="61" t="s">
        <v>369</v>
      </c>
      <c r="I49" s="43" t="s">
        <v>194</v>
      </c>
      <c r="J49" s="43" t="s">
        <v>194</v>
      </c>
      <c r="K49" t="s">
        <v>217</v>
      </c>
      <c r="L49" s="118">
        <v>14</v>
      </c>
      <c r="M49" s="183" t="s">
        <v>217</v>
      </c>
      <c r="N49" s="140" t="s">
        <v>198</v>
      </c>
      <c r="O49" s="222" t="s">
        <v>432</v>
      </c>
      <c r="P49" s="120" t="s">
        <v>432</v>
      </c>
    </row>
    <row r="50" spans="1:16" x14ac:dyDescent="0.2">
      <c r="A50" s="121" t="s">
        <v>359</v>
      </c>
      <c r="B50" s="130" t="s">
        <v>283</v>
      </c>
      <c r="C50" s="42" t="s">
        <v>326</v>
      </c>
      <c r="D50" t="s">
        <v>327</v>
      </c>
      <c r="E50" s="61" t="s">
        <v>194</v>
      </c>
      <c r="F50" s="61" t="s">
        <v>194</v>
      </c>
      <c r="G50" s="61" t="s">
        <v>369</v>
      </c>
      <c r="H50" s="61" t="s">
        <v>369</v>
      </c>
      <c r="I50" s="43" t="s">
        <v>194</v>
      </c>
      <c r="J50" s="43" t="s">
        <v>194</v>
      </c>
      <c r="K50" t="s">
        <v>217</v>
      </c>
      <c r="L50" s="118">
        <v>16</v>
      </c>
      <c r="M50" s="183" t="s">
        <v>217</v>
      </c>
      <c r="N50" s="140" t="s">
        <v>198</v>
      </c>
      <c r="O50" s="222" t="s">
        <v>432</v>
      </c>
      <c r="P50" s="120" t="s">
        <v>432</v>
      </c>
    </row>
    <row r="51" spans="1:16" x14ac:dyDescent="0.2">
      <c r="A51" s="121" t="s">
        <v>359</v>
      </c>
      <c r="B51" s="130" t="s">
        <v>283</v>
      </c>
      <c r="C51" s="42" t="s">
        <v>328</v>
      </c>
      <c r="D51" t="s">
        <v>329</v>
      </c>
      <c r="E51" s="61" t="s">
        <v>194</v>
      </c>
      <c r="F51" s="61" t="s">
        <v>194</v>
      </c>
      <c r="G51" s="61" t="s">
        <v>369</v>
      </c>
      <c r="H51" s="61" t="s">
        <v>369</v>
      </c>
      <c r="I51" s="43" t="s">
        <v>194</v>
      </c>
      <c r="J51" s="43" t="s">
        <v>194</v>
      </c>
      <c r="K51" t="s">
        <v>217</v>
      </c>
      <c r="L51" s="118">
        <v>14</v>
      </c>
      <c r="M51" s="183" t="s">
        <v>217</v>
      </c>
      <c r="N51" s="140" t="s">
        <v>198</v>
      </c>
      <c r="O51" s="222" t="s">
        <v>432</v>
      </c>
      <c r="P51" s="120" t="s">
        <v>432</v>
      </c>
    </row>
    <row r="52" spans="1:16" x14ac:dyDescent="0.2">
      <c r="A52" s="121" t="s">
        <v>359</v>
      </c>
      <c r="B52" s="130" t="s">
        <v>283</v>
      </c>
      <c r="C52" s="42" t="s">
        <v>330</v>
      </c>
      <c r="D52" t="s">
        <v>331</v>
      </c>
      <c r="E52" s="61" t="s">
        <v>194</v>
      </c>
      <c r="F52" s="61" t="s">
        <v>194</v>
      </c>
      <c r="G52" s="61" t="s">
        <v>369</v>
      </c>
      <c r="H52" s="61" t="s">
        <v>369</v>
      </c>
      <c r="I52" s="43" t="s">
        <v>194</v>
      </c>
      <c r="J52" s="43" t="s">
        <v>194</v>
      </c>
      <c r="K52" t="s">
        <v>217</v>
      </c>
      <c r="L52" s="118">
        <v>14</v>
      </c>
      <c r="M52" s="183" t="s">
        <v>217</v>
      </c>
      <c r="N52" s="140" t="s">
        <v>198</v>
      </c>
      <c r="O52" s="222" t="s">
        <v>432</v>
      </c>
      <c r="P52" s="120" t="s">
        <v>432</v>
      </c>
    </row>
    <row r="53" spans="1:16" x14ac:dyDescent="0.2">
      <c r="A53" s="121" t="s">
        <v>359</v>
      </c>
      <c r="B53" s="64" t="s">
        <v>270</v>
      </c>
      <c r="C53" s="42" t="s">
        <v>332</v>
      </c>
      <c r="D53" t="s">
        <v>333</v>
      </c>
      <c r="E53" s="61" t="s">
        <v>191</v>
      </c>
      <c r="F53" s="61" t="s">
        <v>194</v>
      </c>
      <c r="G53" s="61" t="s">
        <v>369</v>
      </c>
      <c r="H53" s="61" t="s">
        <v>369</v>
      </c>
      <c r="I53" s="43" t="s">
        <v>194</v>
      </c>
      <c r="J53" s="43" t="s">
        <v>194</v>
      </c>
      <c r="K53" s="140" t="s">
        <v>201</v>
      </c>
      <c r="L53" s="118">
        <v>12</v>
      </c>
      <c r="M53" s="183" t="s">
        <v>201</v>
      </c>
      <c r="N53" s="140" t="s">
        <v>198</v>
      </c>
      <c r="O53" s="222" t="s">
        <v>435</v>
      </c>
      <c r="P53" s="120" t="s">
        <v>435</v>
      </c>
    </row>
    <row r="54" spans="1:16" x14ac:dyDescent="0.2">
      <c r="A54" s="68" t="s">
        <v>3</v>
      </c>
      <c r="B54" s="64" t="s">
        <v>270</v>
      </c>
      <c r="C54" s="42" t="s">
        <v>55</v>
      </c>
      <c r="D54" t="s">
        <v>56</v>
      </c>
      <c r="E54" s="43" t="s">
        <v>191</v>
      </c>
      <c r="F54" s="43" t="s">
        <v>191</v>
      </c>
      <c r="G54" t="s">
        <v>192</v>
      </c>
      <c r="H54" s="43" t="s">
        <v>157</v>
      </c>
      <c r="I54" s="43" t="s">
        <v>191</v>
      </c>
      <c r="J54" s="43" t="s">
        <v>191</v>
      </c>
      <c r="K54" t="s">
        <v>201</v>
      </c>
      <c r="L54" s="118">
        <v>6</v>
      </c>
      <c r="M54" s="183" t="s">
        <v>449</v>
      </c>
      <c r="N54" s="140" t="s">
        <v>195</v>
      </c>
      <c r="O54" s="140" t="s">
        <v>196</v>
      </c>
      <c r="P54" t="s">
        <v>197</v>
      </c>
    </row>
    <row r="55" spans="1:16" x14ac:dyDescent="0.2">
      <c r="A55" s="121" t="s">
        <v>365</v>
      </c>
      <c r="B55" s="64" t="s">
        <v>270</v>
      </c>
      <c r="C55" s="42" t="s">
        <v>57</v>
      </c>
      <c r="D55" t="s">
        <v>58</v>
      </c>
      <c r="E55" s="43" t="s">
        <v>191</v>
      </c>
      <c r="F55" s="43" t="s">
        <v>191</v>
      </c>
      <c r="G55" t="s">
        <v>32</v>
      </c>
      <c r="H55" s="43" t="s">
        <v>158</v>
      </c>
      <c r="I55" s="43" t="s">
        <v>194</v>
      </c>
      <c r="J55" s="43" t="s">
        <v>194</v>
      </c>
      <c r="K55" t="s">
        <v>201</v>
      </c>
      <c r="L55" s="118">
        <v>18</v>
      </c>
      <c r="M55" s="183" t="s">
        <v>449</v>
      </c>
      <c r="N55" s="140" t="s">
        <v>202</v>
      </c>
      <c r="O55" s="140" t="s">
        <v>196</v>
      </c>
      <c r="P55" t="s">
        <v>197</v>
      </c>
    </row>
    <row r="56" spans="1:16" x14ac:dyDescent="0.2">
      <c r="A56" s="68" t="s">
        <v>3</v>
      </c>
      <c r="B56" s="64" t="s">
        <v>270</v>
      </c>
      <c r="C56" s="42" t="s">
        <v>59</v>
      </c>
      <c r="D56" t="s">
        <v>60</v>
      </c>
      <c r="E56" s="43" t="s">
        <v>191</v>
      </c>
      <c r="F56" s="43" t="s">
        <v>191</v>
      </c>
      <c r="G56" t="s">
        <v>31</v>
      </c>
      <c r="H56" s="43" t="s">
        <v>155</v>
      </c>
      <c r="I56" s="43" t="s">
        <v>191</v>
      </c>
      <c r="J56" s="43" t="s">
        <v>191</v>
      </c>
      <c r="K56" t="s">
        <v>201</v>
      </c>
      <c r="L56" s="118">
        <v>24</v>
      </c>
      <c r="M56" s="183" t="s">
        <v>449</v>
      </c>
      <c r="N56" s="140" t="s">
        <v>195</v>
      </c>
      <c r="O56" s="140" t="s">
        <v>196</v>
      </c>
      <c r="P56" t="s">
        <v>197</v>
      </c>
    </row>
    <row r="57" spans="1:16" x14ac:dyDescent="0.2">
      <c r="A57" s="68" t="s">
        <v>6</v>
      </c>
      <c r="B57" s="64" t="s">
        <v>276</v>
      </c>
      <c r="C57" s="42" t="s">
        <v>97</v>
      </c>
      <c r="D57" t="s">
        <v>98</v>
      </c>
      <c r="E57" s="43" t="s">
        <v>191</v>
      </c>
      <c r="F57" s="43" t="s">
        <v>191</v>
      </c>
      <c r="G57" t="s">
        <v>31</v>
      </c>
      <c r="H57" s="43" t="s">
        <v>157</v>
      </c>
      <c r="I57" s="43" t="s">
        <v>191</v>
      </c>
      <c r="J57" s="43" t="s">
        <v>191</v>
      </c>
      <c r="K57" s="120" t="s">
        <v>263</v>
      </c>
      <c r="L57" s="118">
        <v>24</v>
      </c>
      <c r="M57" s="183" t="s">
        <v>440</v>
      </c>
      <c r="N57" s="140" t="s">
        <v>195</v>
      </c>
      <c r="O57" s="140" t="s">
        <v>196</v>
      </c>
      <c r="P57" t="s">
        <v>197</v>
      </c>
    </row>
    <row r="58" spans="1:16" x14ac:dyDescent="0.2">
      <c r="A58" s="68" t="s">
        <v>8</v>
      </c>
      <c r="B58" s="130" t="s">
        <v>279</v>
      </c>
      <c r="C58" s="42" t="s">
        <v>170</v>
      </c>
      <c r="D58" t="s">
        <v>171</v>
      </c>
      <c r="E58" s="43" t="s">
        <v>191</v>
      </c>
      <c r="F58" s="43" t="s">
        <v>194</v>
      </c>
      <c r="G58" t="s">
        <v>32</v>
      </c>
      <c r="H58" s="43" t="s">
        <v>157</v>
      </c>
      <c r="I58" s="43" t="s">
        <v>194</v>
      </c>
      <c r="J58" s="43" t="s">
        <v>194</v>
      </c>
      <c r="K58" t="s">
        <v>210</v>
      </c>
      <c r="L58" s="118">
        <v>14</v>
      </c>
      <c r="M58" s="184" t="s">
        <v>210</v>
      </c>
      <c r="N58" s="140" t="s">
        <v>198</v>
      </c>
      <c r="O58" s="222" t="s">
        <v>432</v>
      </c>
      <c r="P58" s="120" t="s">
        <v>432</v>
      </c>
    </row>
    <row r="59" spans="1:16" x14ac:dyDescent="0.2">
      <c r="A59" s="68" t="s">
        <v>8</v>
      </c>
      <c r="B59" s="130" t="s">
        <v>279</v>
      </c>
      <c r="C59" s="42" t="s">
        <v>460</v>
      </c>
      <c r="D59" t="s">
        <v>461</v>
      </c>
      <c r="E59" s="43" t="s">
        <v>191</v>
      </c>
      <c r="F59" s="43" t="s">
        <v>191</v>
      </c>
      <c r="G59" t="s">
        <v>31</v>
      </c>
      <c r="H59" s="43" t="s">
        <v>155</v>
      </c>
      <c r="I59" s="43" t="s">
        <v>191</v>
      </c>
      <c r="J59" s="43" t="s">
        <v>191</v>
      </c>
      <c r="K59" t="s">
        <v>210</v>
      </c>
      <c r="L59" s="118">
        <v>24</v>
      </c>
      <c r="M59" s="184" t="s">
        <v>210</v>
      </c>
      <c r="N59" s="140" t="s">
        <v>195</v>
      </c>
      <c r="O59" s="140" t="s">
        <v>196</v>
      </c>
      <c r="P59" t="s">
        <v>197</v>
      </c>
    </row>
    <row r="60" spans="1:16" x14ac:dyDescent="0.2">
      <c r="A60" s="121" t="s">
        <v>359</v>
      </c>
      <c r="B60" s="130" t="s">
        <v>342</v>
      </c>
      <c r="C60" s="42" t="s">
        <v>336</v>
      </c>
      <c r="D60" t="s">
        <v>337</v>
      </c>
      <c r="E60" s="61" t="s">
        <v>194</v>
      </c>
      <c r="F60" s="61" t="s">
        <v>194</v>
      </c>
      <c r="G60" s="61" t="s">
        <v>369</v>
      </c>
      <c r="H60" s="61" t="s">
        <v>369</v>
      </c>
      <c r="I60" s="43" t="s">
        <v>194</v>
      </c>
      <c r="J60" s="43" t="s">
        <v>194</v>
      </c>
      <c r="K60" s="140" t="s">
        <v>386</v>
      </c>
      <c r="L60" s="118">
        <v>14</v>
      </c>
      <c r="M60" s="183" t="s">
        <v>386</v>
      </c>
      <c r="N60" s="140" t="s">
        <v>198</v>
      </c>
      <c r="O60" s="222" t="s">
        <v>432</v>
      </c>
      <c r="P60" s="120" t="s">
        <v>432</v>
      </c>
    </row>
    <row r="61" spans="1:16" x14ac:dyDescent="0.2">
      <c r="A61" s="121" t="s">
        <v>359</v>
      </c>
      <c r="B61" s="130" t="s">
        <v>342</v>
      </c>
      <c r="C61" s="42" t="s">
        <v>338</v>
      </c>
      <c r="D61" t="s">
        <v>339</v>
      </c>
      <c r="E61" s="61" t="s">
        <v>194</v>
      </c>
      <c r="F61" s="61" t="s">
        <v>194</v>
      </c>
      <c r="G61" s="61" t="s">
        <v>369</v>
      </c>
      <c r="H61" s="61" t="s">
        <v>369</v>
      </c>
      <c r="I61" s="43" t="s">
        <v>194</v>
      </c>
      <c r="J61" s="43" t="s">
        <v>194</v>
      </c>
      <c r="K61" s="140" t="s">
        <v>386</v>
      </c>
      <c r="L61" s="118">
        <v>12</v>
      </c>
      <c r="M61" s="183" t="s">
        <v>386</v>
      </c>
      <c r="N61" s="140" t="s">
        <v>198</v>
      </c>
      <c r="O61" s="222" t="s">
        <v>432</v>
      </c>
      <c r="P61" s="120" t="s">
        <v>432</v>
      </c>
    </row>
    <row r="62" spans="1:16" x14ac:dyDescent="0.2">
      <c r="A62" s="121" t="s">
        <v>359</v>
      </c>
      <c r="B62" s="130" t="s">
        <v>342</v>
      </c>
      <c r="C62" s="42" t="s">
        <v>340</v>
      </c>
      <c r="D62" t="s">
        <v>341</v>
      </c>
      <c r="E62" s="61" t="s">
        <v>194</v>
      </c>
      <c r="F62" s="61" t="s">
        <v>194</v>
      </c>
      <c r="G62" s="61" t="s">
        <v>369</v>
      </c>
      <c r="H62" s="61" t="s">
        <v>369</v>
      </c>
      <c r="I62" s="43" t="s">
        <v>194</v>
      </c>
      <c r="J62" s="43" t="s">
        <v>194</v>
      </c>
      <c r="K62" s="140" t="s">
        <v>386</v>
      </c>
      <c r="L62" s="118">
        <v>14</v>
      </c>
      <c r="M62" s="183" t="s">
        <v>386</v>
      </c>
      <c r="N62" s="140" t="s">
        <v>198</v>
      </c>
      <c r="O62" s="222" t="s">
        <v>432</v>
      </c>
      <c r="P62" s="120" t="s">
        <v>432</v>
      </c>
    </row>
    <row r="63" spans="1:16" x14ac:dyDescent="0.2">
      <c r="A63" s="68" t="s">
        <v>13</v>
      </c>
      <c r="B63" s="130" t="s">
        <v>284</v>
      </c>
      <c r="C63" s="42" t="s">
        <v>103</v>
      </c>
      <c r="D63" t="s">
        <v>104</v>
      </c>
      <c r="E63" s="43" t="s">
        <v>191</v>
      </c>
      <c r="F63" s="43" t="s">
        <v>191</v>
      </c>
      <c r="G63" t="s">
        <v>35</v>
      </c>
      <c r="H63" s="43" t="s">
        <v>394</v>
      </c>
      <c r="I63" s="43" t="s">
        <v>194</v>
      </c>
      <c r="J63" s="43" t="s">
        <v>191</v>
      </c>
      <c r="K63" t="s">
        <v>218</v>
      </c>
      <c r="L63" s="118">
        <v>24</v>
      </c>
      <c r="M63" s="183" t="s">
        <v>218</v>
      </c>
      <c r="N63" s="140" t="s">
        <v>202</v>
      </c>
      <c r="O63" s="140" t="s">
        <v>197</v>
      </c>
      <c r="P63" t="s">
        <v>197</v>
      </c>
    </row>
    <row r="64" spans="1:16" x14ac:dyDescent="0.2">
      <c r="A64" s="121" t="s">
        <v>364</v>
      </c>
      <c r="B64" s="130" t="s">
        <v>284</v>
      </c>
      <c r="C64" s="42" t="s">
        <v>105</v>
      </c>
      <c r="D64" t="s">
        <v>106</v>
      </c>
      <c r="E64" s="43" t="s">
        <v>191</v>
      </c>
      <c r="F64" s="43" t="s">
        <v>191</v>
      </c>
      <c r="G64" t="s">
        <v>32</v>
      </c>
      <c r="H64" s="43" t="s">
        <v>158</v>
      </c>
      <c r="I64" s="43" t="s">
        <v>194</v>
      </c>
      <c r="J64" s="43" t="s">
        <v>194</v>
      </c>
      <c r="K64" t="s">
        <v>218</v>
      </c>
      <c r="L64" s="118">
        <v>18</v>
      </c>
      <c r="M64" s="183" t="s">
        <v>218</v>
      </c>
      <c r="N64" s="140" t="s">
        <v>198</v>
      </c>
      <c r="O64" s="222" t="s">
        <v>432</v>
      </c>
      <c r="P64" s="120" t="s">
        <v>432</v>
      </c>
    </row>
    <row r="65" spans="1:16" x14ac:dyDescent="0.2">
      <c r="A65" s="129" t="s">
        <v>360</v>
      </c>
      <c r="B65" s="130" t="s">
        <v>284</v>
      </c>
      <c r="C65" s="42" t="s">
        <v>334</v>
      </c>
      <c r="D65" t="s">
        <v>335</v>
      </c>
      <c r="E65" s="61" t="s">
        <v>194</v>
      </c>
      <c r="F65" s="61" t="s">
        <v>194</v>
      </c>
      <c r="G65" s="61" t="s">
        <v>369</v>
      </c>
      <c r="H65" s="61" t="s">
        <v>369</v>
      </c>
      <c r="I65" s="43" t="s">
        <v>194</v>
      </c>
      <c r="J65" s="43" t="s">
        <v>194</v>
      </c>
      <c r="K65" t="s">
        <v>218</v>
      </c>
      <c r="L65" s="118">
        <v>14</v>
      </c>
      <c r="M65" s="183" t="s">
        <v>218</v>
      </c>
      <c r="N65" s="140" t="s">
        <v>198</v>
      </c>
      <c r="O65" s="222" t="s">
        <v>432</v>
      </c>
      <c r="P65" s="120" t="s">
        <v>432</v>
      </c>
    </row>
    <row r="66" spans="1:16" x14ac:dyDescent="0.2">
      <c r="A66" s="68" t="s">
        <v>10</v>
      </c>
      <c r="B66" s="64" t="s">
        <v>557</v>
      </c>
      <c r="C66" s="42" t="s">
        <v>176</v>
      </c>
      <c r="D66" t="s">
        <v>177</v>
      </c>
      <c r="E66" s="43" t="s">
        <v>191</v>
      </c>
      <c r="F66" s="43" t="s">
        <v>194</v>
      </c>
      <c r="G66" t="s">
        <v>192</v>
      </c>
      <c r="H66" s="43" t="s">
        <v>157</v>
      </c>
      <c r="I66" s="43" t="s">
        <v>191</v>
      </c>
      <c r="J66" s="43" t="s">
        <v>191</v>
      </c>
      <c r="K66" t="s">
        <v>215</v>
      </c>
      <c r="L66" s="118">
        <v>6</v>
      </c>
      <c r="M66" s="183" t="s">
        <v>443</v>
      </c>
      <c r="N66" s="140" t="s">
        <v>195</v>
      </c>
      <c r="O66" s="140" t="s">
        <v>196</v>
      </c>
      <c r="P66" t="s">
        <v>216</v>
      </c>
    </row>
    <row r="67" spans="1:16" x14ac:dyDescent="0.2">
      <c r="A67" s="68" t="s">
        <v>10</v>
      </c>
      <c r="B67" s="64" t="s">
        <v>557</v>
      </c>
      <c r="C67" s="42" t="s">
        <v>144</v>
      </c>
      <c r="D67" t="s">
        <v>145</v>
      </c>
      <c r="E67" s="43" t="s">
        <v>191</v>
      </c>
      <c r="F67" s="43" t="s">
        <v>191</v>
      </c>
      <c r="G67" t="s">
        <v>32</v>
      </c>
      <c r="H67" s="43" t="s">
        <v>157</v>
      </c>
      <c r="I67" s="43" t="s">
        <v>194</v>
      </c>
      <c r="J67" s="43" t="s">
        <v>194</v>
      </c>
      <c r="K67" t="s">
        <v>215</v>
      </c>
      <c r="L67" s="118">
        <v>14</v>
      </c>
      <c r="M67" s="183" t="s">
        <v>443</v>
      </c>
      <c r="N67" s="140" t="s">
        <v>198</v>
      </c>
      <c r="O67" s="222" t="s">
        <v>216</v>
      </c>
      <c r="P67" t="s">
        <v>216</v>
      </c>
    </row>
    <row r="68" spans="1:16" x14ac:dyDescent="0.2">
      <c r="A68" s="68" t="s">
        <v>4</v>
      </c>
      <c r="B68" s="130" t="s">
        <v>272</v>
      </c>
      <c r="C68" s="42" t="s">
        <v>36</v>
      </c>
      <c r="D68" t="s">
        <v>37</v>
      </c>
      <c r="E68" s="43" t="s">
        <v>191</v>
      </c>
      <c r="F68" s="43" t="s">
        <v>191</v>
      </c>
      <c r="G68" t="s">
        <v>31</v>
      </c>
      <c r="H68" s="43" t="s">
        <v>155</v>
      </c>
      <c r="I68" s="43" t="s">
        <v>191</v>
      </c>
      <c r="J68" s="43" t="s">
        <v>191</v>
      </c>
      <c r="K68" t="s">
        <v>204</v>
      </c>
      <c r="L68" s="118">
        <v>24</v>
      </c>
      <c r="M68" s="183" t="s">
        <v>204</v>
      </c>
      <c r="N68" s="140" t="s">
        <v>195</v>
      </c>
      <c r="O68" s="140" t="s">
        <v>196</v>
      </c>
      <c r="P68" t="s">
        <v>197</v>
      </c>
    </row>
    <row r="69" spans="1:16" x14ac:dyDescent="0.2">
      <c r="A69" s="68" t="s">
        <v>4</v>
      </c>
      <c r="B69" s="130" t="s">
        <v>272</v>
      </c>
      <c r="C69" s="42" t="s">
        <v>38</v>
      </c>
      <c r="D69" t="s">
        <v>39</v>
      </c>
      <c r="E69" s="43" t="s">
        <v>191</v>
      </c>
      <c r="F69" s="43" t="s">
        <v>191</v>
      </c>
      <c r="G69" t="s">
        <v>32</v>
      </c>
      <c r="H69" s="43" t="s">
        <v>158</v>
      </c>
      <c r="I69" s="43" t="s">
        <v>194</v>
      </c>
      <c r="J69" s="43" t="s">
        <v>194</v>
      </c>
      <c r="K69" t="s">
        <v>204</v>
      </c>
      <c r="L69" s="118">
        <v>18</v>
      </c>
      <c r="M69" s="183" t="s">
        <v>204</v>
      </c>
      <c r="N69" s="140" t="s">
        <v>202</v>
      </c>
      <c r="O69" s="140" t="s">
        <v>197</v>
      </c>
      <c r="P69" t="s">
        <v>197</v>
      </c>
    </row>
    <row r="70" spans="1:16" x14ac:dyDescent="0.2">
      <c r="A70" s="68" t="s">
        <v>4</v>
      </c>
      <c r="B70" s="130" t="s">
        <v>272</v>
      </c>
      <c r="C70" s="42" t="s">
        <v>40</v>
      </c>
      <c r="D70" t="s">
        <v>41</v>
      </c>
      <c r="E70" s="43" t="s">
        <v>191</v>
      </c>
      <c r="F70" s="43" t="s">
        <v>191</v>
      </c>
      <c r="G70" t="s">
        <v>35</v>
      </c>
      <c r="H70" s="43" t="s">
        <v>157</v>
      </c>
      <c r="I70" s="43" t="s">
        <v>191</v>
      </c>
      <c r="J70" s="43" t="s">
        <v>191</v>
      </c>
      <c r="K70" t="s">
        <v>204</v>
      </c>
      <c r="L70" s="118">
        <v>24</v>
      </c>
      <c r="M70" s="183" t="s">
        <v>204</v>
      </c>
      <c r="N70" s="140" t="s">
        <v>202</v>
      </c>
      <c r="O70" s="140" t="s">
        <v>197</v>
      </c>
      <c r="P70" t="s">
        <v>197</v>
      </c>
    </row>
    <row r="71" spans="1:16" x14ac:dyDescent="0.2">
      <c r="A71" s="129" t="s">
        <v>361</v>
      </c>
      <c r="B71" s="64" t="s">
        <v>347</v>
      </c>
      <c r="C71" s="42" t="s">
        <v>348</v>
      </c>
      <c r="D71" t="s">
        <v>349</v>
      </c>
      <c r="E71" s="61" t="s">
        <v>191</v>
      </c>
      <c r="F71" s="61" t="s">
        <v>194</v>
      </c>
      <c r="G71" s="61" t="s">
        <v>369</v>
      </c>
      <c r="H71" s="61" t="s">
        <v>369</v>
      </c>
      <c r="I71" s="43" t="s">
        <v>194</v>
      </c>
      <c r="J71" s="43" t="s">
        <v>194</v>
      </c>
      <c r="K71" s="202" t="s">
        <v>467</v>
      </c>
      <c r="L71" s="118">
        <v>14</v>
      </c>
      <c r="M71" s="183" t="s">
        <v>467</v>
      </c>
      <c r="N71" s="140" t="s">
        <v>198</v>
      </c>
    </row>
    <row r="72" spans="1:16" x14ac:dyDescent="0.2">
      <c r="A72" s="68" t="s">
        <v>11</v>
      </c>
      <c r="B72" s="130" t="s">
        <v>48</v>
      </c>
      <c r="C72" s="42" t="s">
        <v>163</v>
      </c>
      <c r="D72" t="s">
        <v>161</v>
      </c>
      <c r="E72" s="43" t="s">
        <v>191</v>
      </c>
      <c r="F72" s="43" t="s">
        <v>194</v>
      </c>
      <c r="G72" t="s">
        <v>192</v>
      </c>
      <c r="H72" s="43" t="s">
        <v>162</v>
      </c>
      <c r="I72" s="43" t="s">
        <v>191</v>
      </c>
      <c r="J72" s="43" t="s">
        <v>191</v>
      </c>
      <c r="K72" t="s">
        <v>213</v>
      </c>
      <c r="L72" s="118">
        <v>6</v>
      </c>
      <c r="M72" s="183" t="s">
        <v>213</v>
      </c>
      <c r="N72" s="140" t="s">
        <v>195</v>
      </c>
      <c r="O72" s="140" t="s">
        <v>196</v>
      </c>
      <c r="P72" t="s">
        <v>197</v>
      </c>
    </row>
    <row r="73" spans="1:16" x14ac:dyDescent="0.2">
      <c r="A73" s="68" t="s">
        <v>11</v>
      </c>
      <c r="B73" s="130" t="s">
        <v>48</v>
      </c>
      <c r="C73" s="42" t="s">
        <v>44</v>
      </c>
      <c r="D73" t="s">
        <v>45</v>
      </c>
      <c r="E73" s="43" t="s">
        <v>191</v>
      </c>
      <c r="F73" s="43" t="s">
        <v>191</v>
      </c>
      <c r="G73" t="s">
        <v>35</v>
      </c>
      <c r="H73" s="43" t="s">
        <v>155</v>
      </c>
      <c r="I73" s="43" t="s">
        <v>191</v>
      </c>
      <c r="J73" s="43" t="s">
        <v>191</v>
      </c>
      <c r="K73" t="s">
        <v>213</v>
      </c>
      <c r="L73" s="118">
        <v>24</v>
      </c>
      <c r="M73" s="183" t="s">
        <v>213</v>
      </c>
      <c r="N73" s="140" t="s">
        <v>195</v>
      </c>
      <c r="O73" s="140" t="s">
        <v>196</v>
      </c>
      <c r="P73" t="s">
        <v>197</v>
      </c>
    </row>
    <row r="74" spans="1:16" x14ac:dyDescent="0.2">
      <c r="A74" s="68" t="s">
        <v>11</v>
      </c>
      <c r="B74" s="130" t="s">
        <v>48</v>
      </c>
      <c r="C74" s="42" t="s">
        <v>159</v>
      </c>
      <c r="D74" t="s">
        <v>160</v>
      </c>
      <c r="E74" s="43" t="s">
        <v>191</v>
      </c>
      <c r="F74" s="43" t="s">
        <v>194</v>
      </c>
      <c r="G74" t="s">
        <v>32</v>
      </c>
      <c r="H74" s="43" t="s">
        <v>157</v>
      </c>
      <c r="I74" s="43" t="s">
        <v>194</v>
      </c>
      <c r="J74" s="43" t="s">
        <v>194</v>
      </c>
      <c r="K74" t="s">
        <v>213</v>
      </c>
      <c r="L74" s="118">
        <v>18</v>
      </c>
      <c r="M74" s="183" t="s">
        <v>213</v>
      </c>
      <c r="N74" s="140" t="s">
        <v>198</v>
      </c>
      <c r="O74" s="140" t="s">
        <v>197</v>
      </c>
      <c r="P74" t="s">
        <v>197</v>
      </c>
    </row>
    <row r="75" spans="1:16" x14ac:dyDescent="0.2">
      <c r="A75" s="121" t="s">
        <v>363</v>
      </c>
      <c r="B75" s="130" t="s">
        <v>48</v>
      </c>
      <c r="C75" s="42" t="s">
        <v>46</v>
      </c>
      <c r="D75" t="s">
        <v>47</v>
      </c>
      <c r="E75" s="43" t="s">
        <v>191</v>
      </c>
      <c r="F75" s="43" t="s">
        <v>191</v>
      </c>
      <c r="G75" t="s">
        <v>32</v>
      </c>
      <c r="H75" s="43" t="s">
        <v>158</v>
      </c>
      <c r="I75" s="43" t="s">
        <v>194</v>
      </c>
      <c r="J75" s="43" t="s">
        <v>194</v>
      </c>
      <c r="K75" t="s">
        <v>213</v>
      </c>
      <c r="L75" s="118">
        <v>14</v>
      </c>
      <c r="M75" s="183" t="s">
        <v>213</v>
      </c>
      <c r="N75" s="140" t="s">
        <v>198</v>
      </c>
      <c r="O75" s="140" t="s">
        <v>197</v>
      </c>
      <c r="P75" t="s">
        <v>197</v>
      </c>
    </row>
    <row r="76" spans="1:16" x14ac:dyDescent="0.2">
      <c r="A76" s="121" t="s">
        <v>362</v>
      </c>
      <c r="B76" s="130" t="s">
        <v>268</v>
      </c>
      <c r="C76" s="42" t="s">
        <v>130</v>
      </c>
      <c r="D76" t="s">
        <v>131</v>
      </c>
      <c r="E76" s="43" t="s">
        <v>191</v>
      </c>
      <c r="F76" s="43" t="s">
        <v>191</v>
      </c>
      <c r="G76" t="s">
        <v>32</v>
      </c>
      <c r="H76" s="43" t="s">
        <v>157</v>
      </c>
      <c r="I76" s="43" t="s">
        <v>194</v>
      </c>
      <c r="J76" s="43" t="s">
        <v>194</v>
      </c>
      <c r="K76" t="s">
        <v>199</v>
      </c>
      <c r="L76" s="118">
        <v>14</v>
      </c>
      <c r="M76" s="183" t="s">
        <v>450</v>
      </c>
      <c r="N76" s="140" t="s">
        <v>198</v>
      </c>
      <c r="O76" s="140" t="s">
        <v>197</v>
      </c>
      <c r="P76" t="s">
        <v>197</v>
      </c>
    </row>
    <row r="77" spans="1:16" x14ac:dyDescent="0.2">
      <c r="A77" s="68" t="s">
        <v>21</v>
      </c>
      <c r="B77" s="64" t="s">
        <v>291</v>
      </c>
      <c r="C77" s="42" t="s">
        <v>166</v>
      </c>
      <c r="D77" t="s">
        <v>167</v>
      </c>
      <c r="E77" s="43" t="s">
        <v>191</v>
      </c>
      <c r="F77" s="43" t="s">
        <v>194</v>
      </c>
      <c r="G77" t="s">
        <v>192</v>
      </c>
      <c r="H77" s="43" t="s">
        <v>162</v>
      </c>
      <c r="I77" s="43" t="s">
        <v>191</v>
      </c>
      <c r="J77" s="43" t="s">
        <v>191</v>
      </c>
      <c r="K77" t="s">
        <v>223</v>
      </c>
      <c r="L77" s="118">
        <v>6</v>
      </c>
      <c r="M77" s="183" t="s">
        <v>441</v>
      </c>
      <c r="N77" s="140" t="s">
        <v>195</v>
      </c>
      <c r="O77" s="140" t="s">
        <v>196</v>
      </c>
      <c r="P77" t="s">
        <v>196</v>
      </c>
    </row>
    <row r="78" spans="1:16" x14ac:dyDescent="0.2">
      <c r="A78" s="68" t="s">
        <v>21</v>
      </c>
      <c r="B78" s="64" t="s">
        <v>291</v>
      </c>
      <c r="C78" s="42" t="s">
        <v>112</v>
      </c>
      <c r="D78" t="s">
        <v>113</v>
      </c>
      <c r="E78" s="43" t="s">
        <v>191</v>
      </c>
      <c r="F78" s="43" t="s">
        <v>191</v>
      </c>
      <c r="G78" t="s">
        <v>32</v>
      </c>
      <c r="H78" s="43" t="s">
        <v>158</v>
      </c>
      <c r="I78" s="43" t="s">
        <v>194</v>
      </c>
      <c r="J78" s="43" t="s">
        <v>194</v>
      </c>
      <c r="K78" t="s">
        <v>223</v>
      </c>
      <c r="L78" s="118">
        <v>14</v>
      </c>
      <c r="M78" s="183" t="s">
        <v>441</v>
      </c>
      <c r="N78" s="140" t="s">
        <v>202</v>
      </c>
      <c r="O78" s="140" t="s">
        <v>197</v>
      </c>
      <c r="P78" t="s">
        <v>216</v>
      </c>
    </row>
    <row r="79" spans="1:16" x14ac:dyDescent="0.2">
      <c r="A79" s="129" t="s">
        <v>22</v>
      </c>
      <c r="B79" s="130" t="s">
        <v>343</v>
      </c>
      <c r="C79" s="42" t="s">
        <v>265</v>
      </c>
      <c r="D79" t="s">
        <v>266</v>
      </c>
      <c r="E79" s="61" t="s">
        <v>191</v>
      </c>
      <c r="F79" s="61" t="s">
        <v>191</v>
      </c>
      <c r="G79" t="s">
        <v>32</v>
      </c>
      <c r="H79" s="43" t="s">
        <v>157</v>
      </c>
      <c r="I79" s="43" t="s">
        <v>194</v>
      </c>
      <c r="J79" s="43" t="s">
        <v>194</v>
      </c>
      <c r="K79" t="s">
        <v>383</v>
      </c>
      <c r="L79" s="118">
        <v>18</v>
      </c>
      <c r="M79" s="183" t="s">
        <v>383</v>
      </c>
      <c r="N79" s="140" t="s">
        <v>198</v>
      </c>
      <c r="O79" s="140" t="s">
        <v>197</v>
      </c>
      <c r="P79" t="s">
        <v>197</v>
      </c>
    </row>
    <row r="80" spans="1:16" x14ac:dyDescent="0.2">
      <c r="A80" s="68" t="s">
        <v>1</v>
      </c>
      <c r="B80" s="64" t="s">
        <v>269</v>
      </c>
      <c r="C80" s="42" t="s">
        <v>95</v>
      </c>
      <c r="D80" t="s">
        <v>96</v>
      </c>
      <c r="E80" s="43" t="s">
        <v>191</v>
      </c>
      <c r="F80" s="43" t="s">
        <v>191</v>
      </c>
      <c r="G80" t="s">
        <v>35</v>
      </c>
      <c r="H80" s="43" t="s">
        <v>157</v>
      </c>
      <c r="I80" s="43" t="s">
        <v>191</v>
      </c>
      <c r="J80" s="43" t="s">
        <v>191</v>
      </c>
      <c r="K80" t="s">
        <v>200</v>
      </c>
      <c r="L80" s="118">
        <v>24</v>
      </c>
      <c r="M80" s="183" t="s">
        <v>200</v>
      </c>
      <c r="N80" s="140" t="s">
        <v>195</v>
      </c>
      <c r="O80" s="140" t="s">
        <v>196</v>
      </c>
      <c r="P80" t="s">
        <v>197</v>
      </c>
    </row>
    <row r="81" spans="1:16" x14ac:dyDescent="0.2">
      <c r="A81" s="121" t="s">
        <v>359</v>
      </c>
      <c r="B81" s="64" t="s">
        <v>269</v>
      </c>
      <c r="C81" s="42">
        <v>4264331</v>
      </c>
      <c r="D81" t="s">
        <v>344</v>
      </c>
      <c r="E81" s="61" t="s">
        <v>194</v>
      </c>
      <c r="F81" s="61" t="s">
        <v>194</v>
      </c>
      <c r="G81" s="61" t="s">
        <v>369</v>
      </c>
      <c r="H81" s="61" t="s">
        <v>369</v>
      </c>
      <c r="I81" s="43" t="s">
        <v>194</v>
      </c>
      <c r="J81" s="43" t="s">
        <v>194</v>
      </c>
      <c r="K81" t="s">
        <v>200</v>
      </c>
      <c r="L81" s="118">
        <v>14</v>
      </c>
      <c r="M81" s="183" t="s">
        <v>200</v>
      </c>
      <c r="N81" s="140" t="s">
        <v>198</v>
      </c>
      <c r="O81" s="222" t="s">
        <v>435</v>
      </c>
      <c r="P81" s="120" t="s">
        <v>435</v>
      </c>
    </row>
    <row r="82" spans="1:16" x14ac:dyDescent="0.2">
      <c r="A82" s="129" t="s">
        <v>360</v>
      </c>
      <c r="B82" s="64" t="s">
        <v>269</v>
      </c>
      <c r="C82" s="42" t="s">
        <v>345</v>
      </c>
      <c r="D82" t="s">
        <v>346</v>
      </c>
      <c r="E82" s="61" t="s">
        <v>194</v>
      </c>
      <c r="F82" s="61" t="s">
        <v>194</v>
      </c>
      <c r="G82" s="61" t="s">
        <v>369</v>
      </c>
      <c r="H82" s="61" t="s">
        <v>369</v>
      </c>
      <c r="I82" s="43" t="s">
        <v>194</v>
      </c>
      <c r="J82" s="43" t="s">
        <v>194</v>
      </c>
      <c r="K82" t="s">
        <v>200</v>
      </c>
      <c r="L82" s="118">
        <v>14</v>
      </c>
      <c r="M82" s="183" t="s">
        <v>200</v>
      </c>
      <c r="N82" s="140" t="s">
        <v>198</v>
      </c>
      <c r="O82" s="222" t="s">
        <v>432</v>
      </c>
      <c r="P82" s="120" t="s">
        <v>432</v>
      </c>
    </row>
    <row r="83" spans="1:16" x14ac:dyDescent="0.2">
      <c r="A83" s="68" t="s">
        <v>6</v>
      </c>
      <c r="B83" s="130" t="s">
        <v>277</v>
      </c>
      <c r="C83" s="42" t="s">
        <v>99</v>
      </c>
      <c r="D83" t="s">
        <v>100</v>
      </c>
      <c r="E83" s="43" t="s">
        <v>191</v>
      </c>
      <c r="F83" s="43" t="s">
        <v>191</v>
      </c>
      <c r="G83" t="s">
        <v>32</v>
      </c>
      <c r="H83" s="43" t="s">
        <v>157</v>
      </c>
      <c r="I83" s="43" t="s">
        <v>194</v>
      </c>
      <c r="J83" s="43" t="s">
        <v>194</v>
      </c>
      <c r="K83" t="s">
        <v>208</v>
      </c>
      <c r="L83" s="118">
        <v>18</v>
      </c>
      <c r="M83" s="183" t="s">
        <v>208</v>
      </c>
      <c r="N83" s="140" t="s">
        <v>198</v>
      </c>
      <c r="O83" s="140" t="s">
        <v>196</v>
      </c>
      <c r="P83" t="s">
        <v>197</v>
      </c>
    </row>
    <row r="84" spans="1:16" x14ac:dyDescent="0.2">
      <c r="A84" s="129" t="s">
        <v>361</v>
      </c>
      <c r="B84" s="130" t="s">
        <v>352</v>
      </c>
      <c r="C84" s="42" t="s">
        <v>350</v>
      </c>
      <c r="D84" t="s">
        <v>351</v>
      </c>
      <c r="E84" s="61" t="s">
        <v>194</v>
      </c>
      <c r="F84" s="61" t="s">
        <v>194</v>
      </c>
      <c r="G84" s="61" t="s">
        <v>369</v>
      </c>
      <c r="H84" s="61" t="s">
        <v>369</v>
      </c>
      <c r="I84" s="43" t="s">
        <v>194</v>
      </c>
      <c r="J84" s="43" t="s">
        <v>194</v>
      </c>
      <c r="K84" s="120" t="s">
        <v>385</v>
      </c>
      <c r="L84" s="118">
        <v>18</v>
      </c>
      <c r="M84" s="183" t="s">
        <v>468</v>
      </c>
      <c r="N84" s="140" t="s">
        <v>198</v>
      </c>
    </row>
    <row r="85" spans="1:16" x14ac:dyDescent="0.2">
      <c r="A85" s="68" t="s">
        <v>80</v>
      </c>
      <c r="B85" s="64" t="s">
        <v>286</v>
      </c>
      <c r="C85" s="42" t="s">
        <v>81</v>
      </c>
      <c r="D85" t="s">
        <v>82</v>
      </c>
      <c r="E85" s="43" t="s">
        <v>191</v>
      </c>
      <c r="F85" s="43" t="s">
        <v>191</v>
      </c>
      <c r="G85" t="s">
        <v>35</v>
      </c>
      <c r="H85" s="43" t="s">
        <v>157</v>
      </c>
      <c r="I85" s="43" t="s">
        <v>194</v>
      </c>
      <c r="J85" s="43" t="s">
        <v>194</v>
      </c>
      <c r="K85" t="s">
        <v>226</v>
      </c>
      <c r="L85" s="118">
        <v>24</v>
      </c>
      <c r="M85" s="183" t="s">
        <v>226</v>
      </c>
      <c r="N85" s="140" t="s">
        <v>195</v>
      </c>
      <c r="O85" s="140" t="s">
        <v>196</v>
      </c>
      <c r="P85" t="s">
        <v>197</v>
      </c>
    </row>
    <row r="86" spans="1:16" x14ac:dyDescent="0.2">
      <c r="A86" s="68" t="s">
        <v>80</v>
      </c>
      <c r="B86" s="64" t="s">
        <v>286</v>
      </c>
      <c r="C86" s="42" t="s">
        <v>83</v>
      </c>
      <c r="D86" t="s">
        <v>182</v>
      </c>
      <c r="E86" s="43" t="s">
        <v>191</v>
      </c>
      <c r="F86" s="43" t="s">
        <v>191</v>
      </c>
      <c r="G86" t="s">
        <v>192</v>
      </c>
      <c r="H86" s="43" t="s">
        <v>157</v>
      </c>
      <c r="I86" s="43" t="s">
        <v>191</v>
      </c>
      <c r="J86" s="43" t="s">
        <v>191</v>
      </c>
      <c r="K86" t="s">
        <v>226</v>
      </c>
      <c r="L86" s="118">
        <v>6</v>
      </c>
      <c r="M86" s="183" t="s">
        <v>226</v>
      </c>
      <c r="N86" s="140" t="s">
        <v>195</v>
      </c>
      <c r="O86" s="140" t="s">
        <v>196</v>
      </c>
      <c r="P86" t="s">
        <v>197</v>
      </c>
    </row>
    <row r="87" spans="1:16" x14ac:dyDescent="0.2">
      <c r="A87" s="68" t="s">
        <v>80</v>
      </c>
      <c r="B87" s="64" t="s">
        <v>286</v>
      </c>
      <c r="C87" s="42" t="s">
        <v>85</v>
      </c>
      <c r="D87" t="s">
        <v>86</v>
      </c>
      <c r="E87" s="43" t="s">
        <v>191</v>
      </c>
      <c r="F87" s="43" t="s">
        <v>191</v>
      </c>
      <c r="G87" t="s">
        <v>31</v>
      </c>
      <c r="H87" s="43" t="s">
        <v>155</v>
      </c>
      <c r="I87" s="43" t="s">
        <v>191</v>
      </c>
      <c r="J87" s="43" t="s">
        <v>191</v>
      </c>
      <c r="K87" t="s">
        <v>226</v>
      </c>
      <c r="L87" s="118">
        <v>24</v>
      </c>
      <c r="M87" s="183" t="s">
        <v>226</v>
      </c>
      <c r="N87" s="140" t="s">
        <v>195</v>
      </c>
      <c r="O87" s="140" t="s">
        <v>196</v>
      </c>
      <c r="P87" t="s">
        <v>197</v>
      </c>
    </row>
    <row r="88" spans="1:16" x14ac:dyDescent="0.2">
      <c r="A88" s="68" t="s">
        <v>80</v>
      </c>
      <c r="B88" s="64" t="s">
        <v>286</v>
      </c>
      <c r="C88" s="42" t="s">
        <v>87</v>
      </c>
      <c r="D88" t="s">
        <v>88</v>
      </c>
      <c r="E88" s="43" t="s">
        <v>191</v>
      </c>
      <c r="F88" s="43" t="s">
        <v>191</v>
      </c>
      <c r="G88" t="s">
        <v>32</v>
      </c>
      <c r="H88" s="43" t="s">
        <v>158</v>
      </c>
      <c r="I88" s="43" t="s">
        <v>194</v>
      </c>
      <c r="J88" s="43" t="s">
        <v>194</v>
      </c>
      <c r="K88" t="s">
        <v>226</v>
      </c>
      <c r="L88" s="118">
        <v>18</v>
      </c>
      <c r="M88" s="183" t="s">
        <v>226</v>
      </c>
      <c r="N88" s="140" t="s">
        <v>198</v>
      </c>
      <c r="O88" s="222" t="s">
        <v>432</v>
      </c>
      <c r="P88" s="120" t="s">
        <v>432</v>
      </c>
    </row>
    <row r="89" spans="1:16" x14ac:dyDescent="0.2">
      <c r="A89" s="121" t="s">
        <v>359</v>
      </c>
      <c r="B89" s="64" t="s">
        <v>286</v>
      </c>
      <c r="C89" s="42" t="s">
        <v>353</v>
      </c>
      <c r="D89" t="s">
        <v>354</v>
      </c>
      <c r="E89" s="61" t="s">
        <v>194</v>
      </c>
      <c r="F89" s="61" t="s">
        <v>194</v>
      </c>
      <c r="G89" s="61" t="s">
        <v>369</v>
      </c>
      <c r="H89" s="61" t="s">
        <v>369</v>
      </c>
      <c r="I89" s="43" t="s">
        <v>194</v>
      </c>
      <c r="J89" s="43" t="s">
        <v>194</v>
      </c>
      <c r="K89" t="s">
        <v>226</v>
      </c>
      <c r="L89" s="118">
        <v>12</v>
      </c>
      <c r="M89" s="183" t="s">
        <v>226</v>
      </c>
      <c r="N89" s="140" t="s">
        <v>198</v>
      </c>
      <c r="O89" s="222" t="s">
        <v>432</v>
      </c>
      <c r="P89" s="120" t="s">
        <v>432</v>
      </c>
    </row>
    <row r="90" spans="1:16" x14ac:dyDescent="0.2">
      <c r="A90" s="68" t="s">
        <v>116</v>
      </c>
      <c r="B90" s="130" t="s">
        <v>274</v>
      </c>
      <c r="C90" s="42" t="s">
        <v>117</v>
      </c>
      <c r="D90" t="s">
        <v>118</v>
      </c>
      <c r="E90" s="43" t="s">
        <v>191</v>
      </c>
      <c r="F90" s="43" t="s">
        <v>191</v>
      </c>
      <c r="G90" t="s">
        <v>192</v>
      </c>
      <c r="H90" s="43" t="s">
        <v>157</v>
      </c>
      <c r="I90" s="43" t="s">
        <v>191</v>
      </c>
      <c r="J90" s="43" t="s">
        <v>191</v>
      </c>
      <c r="K90" t="s">
        <v>206</v>
      </c>
      <c r="L90" s="118">
        <v>6</v>
      </c>
      <c r="M90" s="183" t="s">
        <v>206</v>
      </c>
      <c r="N90" s="140" t="s">
        <v>195</v>
      </c>
      <c r="O90" s="140" t="s">
        <v>196</v>
      </c>
      <c r="P90" s="120" t="s">
        <v>197</v>
      </c>
    </row>
    <row r="91" spans="1:16" x14ac:dyDescent="0.2">
      <c r="A91" s="68" t="s">
        <v>116</v>
      </c>
      <c r="B91" s="130" t="s">
        <v>274</v>
      </c>
      <c r="C91" s="42" t="s">
        <v>119</v>
      </c>
      <c r="D91" t="s">
        <v>120</v>
      </c>
      <c r="E91" s="43" t="s">
        <v>191</v>
      </c>
      <c r="F91" s="43" t="s">
        <v>191</v>
      </c>
      <c r="G91" t="s">
        <v>32</v>
      </c>
      <c r="H91" s="43" t="s">
        <v>157</v>
      </c>
      <c r="I91" s="43" t="s">
        <v>194</v>
      </c>
      <c r="J91" s="43" t="s">
        <v>194</v>
      </c>
      <c r="K91" t="s">
        <v>206</v>
      </c>
      <c r="L91" s="118">
        <v>18</v>
      </c>
      <c r="M91" s="183" t="s">
        <v>206</v>
      </c>
      <c r="N91" s="140" t="s">
        <v>202</v>
      </c>
      <c r="O91" s="222" t="s">
        <v>197</v>
      </c>
      <c r="P91" s="120" t="s">
        <v>197</v>
      </c>
    </row>
    <row r="92" spans="1:16" x14ac:dyDescent="0.2">
      <c r="A92" s="68" t="s">
        <v>17</v>
      </c>
      <c r="B92" s="64" t="s">
        <v>292</v>
      </c>
      <c r="C92" s="42" t="s">
        <v>71</v>
      </c>
      <c r="D92" t="s">
        <v>72</v>
      </c>
      <c r="E92" s="43" t="s">
        <v>191</v>
      </c>
      <c r="F92" s="43" t="s">
        <v>191</v>
      </c>
      <c r="G92" t="s">
        <v>31</v>
      </c>
      <c r="H92" s="43" t="s">
        <v>155</v>
      </c>
      <c r="I92" s="43" t="s">
        <v>191</v>
      </c>
      <c r="J92" s="43" t="s">
        <v>191</v>
      </c>
      <c r="K92" t="s">
        <v>220</v>
      </c>
      <c r="L92" s="118">
        <v>24</v>
      </c>
      <c r="M92" s="183" t="s">
        <v>220</v>
      </c>
      <c r="N92" s="140" t="s">
        <v>195</v>
      </c>
      <c r="O92" s="140" t="s">
        <v>196</v>
      </c>
      <c r="P92" t="s">
        <v>197</v>
      </c>
    </row>
    <row r="93" spans="1:16" x14ac:dyDescent="0.2">
      <c r="A93" s="68" t="s">
        <v>17</v>
      </c>
      <c r="B93" s="64" t="s">
        <v>292</v>
      </c>
      <c r="C93" s="42" t="s">
        <v>73</v>
      </c>
      <c r="D93" t="s">
        <v>74</v>
      </c>
      <c r="E93" s="43" t="s">
        <v>191</v>
      </c>
      <c r="F93" s="43" t="s">
        <v>191</v>
      </c>
      <c r="G93" t="s">
        <v>32</v>
      </c>
      <c r="H93" s="43" t="s">
        <v>156</v>
      </c>
      <c r="I93" s="43" t="s">
        <v>194</v>
      </c>
      <c r="J93" s="43" t="s">
        <v>194</v>
      </c>
      <c r="K93" t="s">
        <v>220</v>
      </c>
      <c r="L93" s="118">
        <v>18</v>
      </c>
      <c r="M93" s="183" t="s">
        <v>220</v>
      </c>
      <c r="N93" s="140" t="s">
        <v>198</v>
      </c>
      <c r="O93" s="140" t="s">
        <v>197</v>
      </c>
      <c r="P93" t="s">
        <v>197</v>
      </c>
    </row>
    <row r="94" spans="1:16" x14ac:dyDescent="0.2">
      <c r="A94" s="129" t="s">
        <v>360</v>
      </c>
      <c r="B94" s="64" t="s">
        <v>292</v>
      </c>
      <c r="C94" s="42" t="s">
        <v>355</v>
      </c>
      <c r="D94" t="s">
        <v>356</v>
      </c>
      <c r="E94" s="61" t="s">
        <v>194</v>
      </c>
      <c r="F94" s="61" t="s">
        <v>194</v>
      </c>
      <c r="G94" s="61" t="s">
        <v>369</v>
      </c>
      <c r="H94" s="61" t="s">
        <v>369</v>
      </c>
      <c r="I94" s="43" t="s">
        <v>194</v>
      </c>
      <c r="J94" s="43" t="s">
        <v>194</v>
      </c>
      <c r="K94" t="s">
        <v>220</v>
      </c>
      <c r="L94" s="118">
        <v>14</v>
      </c>
      <c r="M94" s="183" t="s">
        <v>446</v>
      </c>
      <c r="N94" s="140" t="s">
        <v>198</v>
      </c>
      <c r="O94" s="222" t="s">
        <v>196</v>
      </c>
      <c r="P94" s="120" t="s">
        <v>432</v>
      </c>
    </row>
    <row r="95" spans="1:16" x14ac:dyDescent="0.2">
      <c r="A95" s="68" t="s">
        <v>14</v>
      </c>
      <c r="B95" s="130" t="s">
        <v>292</v>
      </c>
      <c r="C95" s="42" t="s">
        <v>168</v>
      </c>
      <c r="D95" t="s">
        <v>169</v>
      </c>
      <c r="E95" s="43" t="s">
        <v>191</v>
      </c>
      <c r="F95" s="43" t="s">
        <v>194</v>
      </c>
      <c r="G95" t="s">
        <v>192</v>
      </c>
      <c r="H95" s="43" t="s">
        <v>162</v>
      </c>
      <c r="I95" s="43" t="s">
        <v>191</v>
      </c>
      <c r="J95" s="43" t="s">
        <v>191</v>
      </c>
      <c r="K95" t="s">
        <v>220</v>
      </c>
      <c r="L95" s="118">
        <v>6</v>
      </c>
      <c r="M95" s="184" t="s">
        <v>447</v>
      </c>
      <c r="N95" s="140" t="s">
        <v>195</v>
      </c>
      <c r="O95" s="140" t="s">
        <v>196</v>
      </c>
      <c r="P95" t="s">
        <v>197</v>
      </c>
    </row>
    <row r="96" spans="1:16" x14ac:dyDescent="0.2">
      <c r="A96" s="121" t="s">
        <v>359</v>
      </c>
      <c r="B96" s="64" t="s">
        <v>292</v>
      </c>
      <c r="C96" s="42" t="s">
        <v>357</v>
      </c>
      <c r="D96" t="s">
        <v>358</v>
      </c>
      <c r="E96" s="61" t="s">
        <v>194</v>
      </c>
      <c r="F96" s="61" t="s">
        <v>194</v>
      </c>
      <c r="G96" s="61" t="s">
        <v>369</v>
      </c>
      <c r="H96" s="61" t="s">
        <v>369</v>
      </c>
      <c r="I96" s="43" t="s">
        <v>194</v>
      </c>
      <c r="J96" s="43" t="s">
        <v>194</v>
      </c>
      <c r="K96" t="s">
        <v>220</v>
      </c>
      <c r="L96" s="118">
        <v>12</v>
      </c>
      <c r="M96" s="184" t="s">
        <v>447</v>
      </c>
      <c r="N96" s="140" t="s">
        <v>198</v>
      </c>
      <c r="O96" s="222" t="s">
        <v>196</v>
      </c>
      <c r="P96" s="120" t="s">
        <v>216</v>
      </c>
    </row>
    <row r="97" spans="1:16" x14ac:dyDescent="0.2">
      <c r="A97" s="68" t="s">
        <v>20</v>
      </c>
      <c r="B97" s="64" t="s">
        <v>290</v>
      </c>
      <c r="C97" s="42" t="s">
        <v>132</v>
      </c>
      <c r="D97" t="s">
        <v>133</v>
      </c>
      <c r="E97" s="43" t="s">
        <v>191</v>
      </c>
      <c r="F97" s="43" t="s">
        <v>191</v>
      </c>
      <c r="G97" t="s">
        <v>31</v>
      </c>
      <c r="H97" s="43" t="s">
        <v>155</v>
      </c>
      <c r="I97" s="43" t="s">
        <v>191</v>
      </c>
      <c r="J97" s="43" t="s">
        <v>191</v>
      </c>
      <c r="K97" t="s">
        <v>222</v>
      </c>
      <c r="L97" s="118">
        <v>24</v>
      </c>
      <c r="M97" s="183" t="s">
        <v>445</v>
      </c>
      <c r="N97" s="140" t="s">
        <v>195</v>
      </c>
      <c r="O97" s="140" t="s">
        <v>196</v>
      </c>
      <c r="P97" t="s">
        <v>197</v>
      </c>
    </row>
    <row r="98" spans="1:16" x14ac:dyDescent="0.2">
      <c r="A98" s="68" t="s">
        <v>20</v>
      </c>
      <c r="B98" s="64" t="s">
        <v>290</v>
      </c>
      <c r="C98" s="42" t="s">
        <v>174</v>
      </c>
      <c r="D98" t="s">
        <v>175</v>
      </c>
      <c r="E98" s="43" t="s">
        <v>191</v>
      </c>
      <c r="F98" s="43" t="s">
        <v>194</v>
      </c>
      <c r="G98" t="s">
        <v>32</v>
      </c>
      <c r="H98" s="43" t="s">
        <v>157</v>
      </c>
      <c r="I98" s="43" t="s">
        <v>194</v>
      </c>
      <c r="J98" s="43" t="s">
        <v>194</v>
      </c>
      <c r="K98" t="s">
        <v>222</v>
      </c>
      <c r="L98" s="118">
        <v>18</v>
      </c>
      <c r="M98" s="183" t="s">
        <v>445</v>
      </c>
      <c r="N98" s="140" t="s">
        <v>195</v>
      </c>
      <c r="O98" s="140" t="s">
        <v>196</v>
      </c>
      <c r="P98" t="s">
        <v>197</v>
      </c>
    </row>
    <row r="99" spans="1:16" x14ac:dyDescent="0.2">
      <c r="A99" s="68" t="s">
        <v>20</v>
      </c>
      <c r="B99" s="64" t="s">
        <v>290</v>
      </c>
      <c r="C99" s="42" t="s">
        <v>134</v>
      </c>
      <c r="D99" t="s">
        <v>181</v>
      </c>
      <c r="E99" s="43" t="s">
        <v>191</v>
      </c>
      <c r="F99" s="43" t="s">
        <v>191</v>
      </c>
      <c r="G99" t="s">
        <v>192</v>
      </c>
      <c r="H99" s="43" t="s">
        <v>157</v>
      </c>
      <c r="I99" s="43" t="s">
        <v>191</v>
      </c>
      <c r="J99" s="43" t="s">
        <v>191</v>
      </c>
      <c r="K99" t="s">
        <v>222</v>
      </c>
      <c r="L99" s="118">
        <v>6</v>
      </c>
      <c r="M99" s="183" t="s">
        <v>445</v>
      </c>
      <c r="N99" s="140" t="s">
        <v>195</v>
      </c>
      <c r="O99" s="140" t="s">
        <v>196</v>
      </c>
      <c r="P99" t="s">
        <v>196</v>
      </c>
    </row>
    <row r="100" spans="1:16" x14ac:dyDescent="0.2">
      <c r="A100" s="68" t="s">
        <v>109</v>
      </c>
      <c r="B100" s="64" t="s">
        <v>288</v>
      </c>
      <c r="C100" s="42" t="s">
        <v>110</v>
      </c>
      <c r="D100" t="s">
        <v>459</v>
      </c>
      <c r="E100" s="43" t="s">
        <v>191</v>
      </c>
      <c r="F100" s="43" t="s">
        <v>191</v>
      </c>
      <c r="G100" t="s">
        <v>192</v>
      </c>
      <c r="H100" s="43" t="s">
        <v>162</v>
      </c>
      <c r="I100" s="43" t="s">
        <v>191</v>
      </c>
      <c r="J100" s="43" t="s">
        <v>191</v>
      </c>
      <c r="K100" t="s">
        <v>224</v>
      </c>
      <c r="L100" s="118">
        <v>6</v>
      </c>
      <c r="M100" s="183" t="s">
        <v>224</v>
      </c>
      <c r="N100" s="140" t="s">
        <v>195</v>
      </c>
      <c r="O100" s="140" t="s">
        <v>196</v>
      </c>
      <c r="P100" t="s">
        <v>197</v>
      </c>
    </row>
    <row r="101" spans="1:16" x14ac:dyDescent="0.2">
      <c r="A101" s="68" t="s">
        <v>24</v>
      </c>
      <c r="B101" s="64" t="s">
        <v>288</v>
      </c>
      <c r="C101" s="42" t="s">
        <v>153</v>
      </c>
      <c r="D101" t="s">
        <v>154</v>
      </c>
      <c r="E101" s="43" t="s">
        <v>191</v>
      </c>
      <c r="F101" s="43" t="s">
        <v>194</v>
      </c>
      <c r="G101" t="s">
        <v>35</v>
      </c>
      <c r="H101" s="43" t="s">
        <v>157</v>
      </c>
      <c r="I101" s="43" t="s">
        <v>191</v>
      </c>
      <c r="J101" s="43" t="s">
        <v>191</v>
      </c>
      <c r="K101" t="s">
        <v>224</v>
      </c>
      <c r="L101" s="118">
        <v>24</v>
      </c>
      <c r="M101" s="61" t="s">
        <v>448</v>
      </c>
      <c r="N101" s="140" t="s">
        <v>195</v>
      </c>
      <c r="O101" s="140" t="s">
        <v>196</v>
      </c>
      <c r="P101" t="s">
        <v>197</v>
      </c>
    </row>
    <row r="102" spans="1:16" x14ac:dyDescent="0.2">
      <c r="A102" s="68" t="s">
        <v>24</v>
      </c>
      <c r="B102" s="64" t="s">
        <v>288</v>
      </c>
      <c r="C102" s="42" t="s">
        <v>42</v>
      </c>
      <c r="D102" t="s">
        <v>43</v>
      </c>
      <c r="E102" s="43" t="s">
        <v>191</v>
      </c>
      <c r="F102" s="43" t="s">
        <v>191</v>
      </c>
      <c r="G102" t="s">
        <v>32</v>
      </c>
      <c r="H102" s="43" t="s">
        <v>157</v>
      </c>
      <c r="I102" s="43" t="s">
        <v>194</v>
      </c>
      <c r="J102" s="43" t="s">
        <v>194</v>
      </c>
      <c r="K102" t="s">
        <v>224</v>
      </c>
      <c r="L102" s="118">
        <v>18</v>
      </c>
      <c r="M102" s="61" t="s">
        <v>448</v>
      </c>
      <c r="N102" s="140" t="s">
        <v>198</v>
      </c>
      <c r="O102" s="140" t="s">
        <v>216</v>
      </c>
      <c r="P102" t="s">
        <v>216</v>
      </c>
    </row>
    <row r="103" spans="1:16" x14ac:dyDescent="0.2">
      <c r="A103" s="68" t="s">
        <v>7</v>
      </c>
      <c r="B103" s="130" t="s">
        <v>281</v>
      </c>
      <c r="C103" s="42" t="s">
        <v>89</v>
      </c>
      <c r="D103" t="s">
        <v>90</v>
      </c>
      <c r="E103" s="43" t="s">
        <v>191</v>
      </c>
      <c r="F103" s="43" t="s">
        <v>191</v>
      </c>
      <c r="G103" t="s">
        <v>192</v>
      </c>
      <c r="H103" s="43" t="s">
        <v>157</v>
      </c>
      <c r="I103" s="43" t="s">
        <v>191</v>
      </c>
      <c r="J103" s="43" t="s">
        <v>191</v>
      </c>
      <c r="K103" t="s">
        <v>212</v>
      </c>
      <c r="L103" s="118">
        <v>6</v>
      </c>
      <c r="M103" s="183" t="s">
        <v>444</v>
      </c>
      <c r="N103" s="140" t="s">
        <v>195</v>
      </c>
      <c r="O103" s="140" t="s">
        <v>196</v>
      </c>
      <c r="P103" t="s">
        <v>197</v>
      </c>
    </row>
    <row r="104" spans="1:16" s="68" customFormat="1" x14ac:dyDescent="0.2">
      <c r="B104" s="127"/>
      <c r="H104" s="127"/>
      <c r="N104" s="224"/>
      <c r="O104" s="224"/>
    </row>
    <row r="105" spans="1:16" s="68" customFormat="1" x14ac:dyDescent="0.2">
      <c r="B105" s="127"/>
      <c r="H105" s="127"/>
      <c r="N105" s="224"/>
      <c r="O105" s="224"/>
    </row>
    <row r="106" spans="1:16" s="68" customFormat="1" x14ac:dyDescent="0.2">
      <c r="B106" s="127"/>
      <c r="H106" s="127"/>
      <c r="N106" s="224"/>
      <c r="O106" s="224"/>
    </row>
    <row r="107" spans="1:16" s="68" customFormat="1" x14ac:dyDescent="0.2">
      <c r="B107" s="127"/>
      <c r="H107" s="127"/>
      <c r="N107" s="224"/>
      <c r="O107" s="224"/>
    </row>
    <row r="108" spans="1:16" s="68" customFormat="1" x14ac:dyDescent="0.2">
      <c r="B108" s="127"/>
      <c r="H108" s="127"/>
      <c r="N108" s="224"/>
      <c r="O108" s="224"/>
    </row>
    <row r="109" spans="1:16" s="68" customFormat="1" x14ac:dyDescent="0.2">
      <c r="B109" s="127"/>
      <c r="H109" s="127"/>
      <c r="N109" s="224"/>
      <c r="O109" s="224"/>
    </row>
    <row r="110" spans="1:16" s="68" customFormat="1" x14ac:dyDescent="0.2">
      <c r="B110" s="127"/>
      <c r="H110" s="127"/>
      <c r="N110" s="224"/>
      <c r="O110" s="224"/>
    </row>
    <row r="111" spans="1:16" s="68" customFormat="1" x14ac:dyDescent="0.2">
      <c r="B111" s="127"/>
      <c r="H111" s="127"/>
      <c r="N111" s="224"/>
      <c r="O111" s="224"/>
    </row>
    <row r="112" spans="1:16" s="68" customFormat="1" x14ac:dyDescent="0.2">
      <c r="B112" s="127"/>
      <c r="H112" s="127"/>
      <c r="N112" s="224"/>
      <c r="O112" s="224"/>
    </row>
    <row r="113" spans="2:15" s="68" customFormat="1" x14ac:dyDescent="0.2">
      <c r="B113" s="127"/>
      <c r="H113" s="127"/>
      <c r="N113" s="224"/>
      <c r="O113" s="224"/>
    </row>
    <row r="114" spans="2:15" s="68" customFormat="1" x14ac:dyDescent="0.2">
      <c r="B114" s="127"/>
      <c r="H114" s="127"/>
      <c r="N114" s="224"/>
      <c r="O114" s="224"/>
    </row>
    <row r="115" spans="2:15" s="68" customFormat="1" x14ac:dyDescent="0.2">
      <c r="B115" s="127"/>
      <c r="H115" s="127"/>
      <c r="N115" s="224"/>
      <c r="O115" s="224"/>
    </row>
    <row r="116" spans="2:15" s="68" customFormat="1" x14ac:dyDescent="0.2">
      <c r="B116" s="127"/>
      <c r="H116" s="127"/>
      <c r="N116" s="224"/>
      <c r="O116" s="224"/>
    </row>
    <row r="117" spans="2:15" s="68" customFormat="1" x14ac:dyDescent="0.2">
      <c r="B117" s="127"/>
      <c r="H117" s="127"/>
      <c r="N117" s="224"/>
      <c r="O117" s="224"/>
    </row>
    <row r="118" spans="2:15" s="68" customFormat="1" x14ac:dyDescent="0.2">
      <c r="B118" s="127"/>
      <c r="H118" s="127"/>
      <c r="N118" s="224"/>
      <c r="O118" s="224"/>
    </row>
    <row r="119" spans="2:15" s="68" customFormat="1" x14ac:dyDescent="0.2">
      <c r="B119" s="127"/>
      <c r="H119" s="127"/>
      <c r="N119" s="224"/>
      <c r="O119" s="224"/>
    </row>
    <row r="120" spans="2:15" s="68" customFormat="1" x14ac:dyDescent="0.2">
      <c r="B120" s="127"/>
      <c r="H120" s="127"/>
      <c r="N120" s="224"/>
      <c r="O120" s="224"/>
    </row>
    <row r="121" spans="2:15" s="68" customFormat="1" x14ac:dyDescent="0.2">
      <c r="B121" s="127"/>
      <c r="H121" s="127"/>
      <c r="N121" s="224"/>
      <c r="O121" s="224"/>
    </row>
    <row r="122" spans="2:15" s="68" customFormat="1" x14ac:dyDescent="0.2">
      <c r="B122" s="127"/>
      <c r="H122" s="127"/>
      <c r="N122" s="224"/>
      <c r="O122" s="224"/>
    </row>
    <row r="123" spans="2:15" s="68" customFormat="1" x14ac:dyDescent="0.2">
      <c r="B123" s="127"/>
      <c r="H123" s="127"/>
      <c r="N123" s="224"/>
      <c r="O123" s="224"/>
    </row>
    <row r="124" spans="2:15" s="68" customFormat="1" x14ac:dyDescent="0.2">
      <c r="B124" s="127"/>
      <c r="H124" s="127"/>
      <c r="N124" s="224"/>
      <c r="O124" s="224"/>
    </row>
    <row r="125" spans="2:15" s="68" customFormat="1" x14ac:dyDescent="0.2">
      <c r="B125" s="127"/>
      <c r="H125" s="127"/>
      <c r="N125" s="224"/>
      <c r="O125" s="224"/>
    </row>
    <row r="126" spans="2:15" s="68" customFormat="1" x14ac:dyDescent="0.2">
      <c r="B126" s="127"/>
      <c r="H126" s="127"/>
      <c r="N126" s="224"/>
      <c r="O126" s="224"/>
    </row>
    <row r="127" spans="2:15" s="68" customFormat="1" x14ac:dyDescent="0.2">
      <c r="B127" s="127"/>
      <c r="H127" s="127"/>
      <c r="N127" s="224"/>
      <c r="O127" s="224"/>
    </row>
    <row r="128" spans="2:15" s="68" customFormat="1" x14ac:dyDescent="0.2">
      <c r="B128" s="127"/>
      <c r="H128" s="127"/>
      <c r="N128" s="224"/>
      <c r="O128" s="224"/>
    </row>
    <row r="129" spans="2:15" s="68" customFormat="1" x14ac:dyDescent="0.2">
      <c r="B129" s="127"/>
      <c r="H129" s="127"/>
      <c r="N129" s="224"/>
      <c r="O129" s="224"/>
    </row>
    <row r="130" spans="2:15" s="68" customFormat="1" x14ac:dyDescent="0.2">
      <c r="B130" s="127"/>
      <c r="H130" s="127"/>
      <c r="N130" s="224"/>
      <c r="O130" s="224"/>
    </row>
    <row r="131" spans="2:15" s="68" customFormat="1" x14ac:dyDescent="0.2">
      <c r="B131" s="127"/>
      <c r="H131" s="127"/>
      <c r="N131" s="224"/>
      <c r="O131" s="224"/>
    </row>
    <row r="132" spans="2:15" s="68" customFormat="1" x14ac:dyDescent="0.2">
      <c r="B132" s="127"/>
      <c r="H132" s="127"/>
      <c r="N132" s="224"/>
      <c r="O132" s="224"/>
    </row>
    <row r="133" spans="2:15" s="68" customFormat="1" x14ac:dyDescent="0.2">
      <c r="B133" s="127"/>
      <c r="H133" s="127"/>
      <c r="N133" s="224"/>
      <c r="O133" s="224"/>
    </row>
    <row r="134" spans="2:15" s="68" customFormat="1" x14ac:dyDescent="0.2">
      <c r="B134" s="127"/>
      <c r="H134" s="127"/>
      <c r="N134" s="224"/>
      <c r="O134" s="224"/>
    </row>
    <row r="135" spans="2:15" s="68" customFormat="1" x14ac:dyDescent="0.2">
      <c r="B135" s="127"/>
      <c r="H135" s="127"/>
      <c r="N135" s="224"/>
      <c r="O135" s="224"/>
    </row>
    <row r="136" spans="2:15" s="68" customFormat="1" x14ac:dyDescent="0.2">
      <c r="B136" s="127"/>
      <c r="H136" s="127"/>
      <c r="N136" s="224"/>
      <c r="O136" s="224"/>
    </row>
    <row r="137" spans="2:15" s="68" customFormat="1" x14ac:dyDescent="0.2">
      <c r="B137" s="127"/>
      <c r="H137" s="127"/>
      <c r="N137" s="224"/>
      <c r="O137" s="224"/>
    </row>
    <row r="138" spans="2:15" s="68" customFormat="1" x14ac:dyDescent="0.2">
      <c r="B138" s="127"/>
      <c r="H138" s="127"/>
      <c r="N138" s="224"/>
      <c r="O138" s="224"/>
    </row>
    <row r="139" spans="2:15" s="68" customFormat="1" x14ac:dyDescent="0.2">
      <c r="B139" s="127"/>
      <c r="H139" s="127"/>
      <c r="N139" s="224"/>
      <c r="O139" s="224"/>
    </row>
    <row r="140" spans="2:15" s="68" customFormat="1" x14ac:dyDescent="0.2">
      <c r="B140" s="127"/>
      <c r="H140" s="127"/>
      <c r="N140" s="224"/>
      <c r="O140" s="224"/>
    </row>
    <row r="141" spans="2:15" s="68" customFormat="1" x14ac:dyDescent="0.2">
      <c r="B141" s="127"/>
      <c r="H141" s="127"/>
      <c r="N141" s="224"/>
      <c r="O141" s="224"/>
    </row>
    <row r="142" spans="2:15" s="68" customFormat="1" x14ac:dyDescent="0.2">
      <c r="B142" s="127"/>
      <c r="H142" s="127"/>
      <c r="N142" s="224"/>
      <c r="O142" s="224"/>
    </row>
    <row r="143" spans="2:15" s="68" customFormat="1" x14ac:dyDescent="0.2">
      <c r="B143" s="127"/>
      <c r="H143" s="127"/>
      <c r="N143" s="224"/>
      <c r="O143" s="224"/>
    </row>
    <row r="144" spans="2:15" s="68" customFormat="1" x14ac:dyDescent="0.2">
      <c r="B144" s="127"/>
      <c r="H144" s="127"/>
      <c r="N144" s="224"/>
      <c r="O144" s="224"/>
    </row>
    <row r="145" spans="2:15" s="68" customFormat="1" x14ac:dyDescent="0.2">
      <c r="B145" s="127"/>
      <c r="H145" s="127"/>
      <c r="N145" s="224"/>
      <c r="O145" s="224"/>
    </row>
    <row r="146" spans="2:15" s="68" customFormat="1" x14ac:dyDescent="0.2">
      <c r="B146" s="127"/>
      <c r="H146" s="127"/>
      <c r="N146" s="224"/>
      <c r="O146" s="224"/>
    </row>
    <row r="147" spans="2:15" s="68" customFormat="1" x14ac:dyDescent="0.2">
      <c r="B147" s="127"/>
      <c r="H147" s="127"/>
      <c r="N147" s="224"/>
      <c r="O147" s="224"/>
    </row>
    <row r="148" spans="2:15" s="68" customFormat="1" x14ac:dyDescent="0.2">
      <c r="B148" s="127"/>
      <c r="H148" s="127"/>
      <c r="N148" s="224"/>
      <c r="O148" s="224"/>
    </row>
    <row r="149" spans="2:15" s="68" customFormat="1" x14ac:dyDescent="0.2">
      <c r="B149" s="127"/>
      <c r="H149" s="127"/>
      <c r="N149" s="224"/>
      <c r="O149" s="224"/>
    </row>
    <row r="150" spans="2:15" s="68" customFormat="1" x14ac:dyDescent="0.2">
      <c r="B150" s="127"/>
      <c r="H150" s="127"/>
      <c r="N150" s="224"/>
      <c r="O150" s="224"/>
    </row>
    <row r="151" spans="2:15" s="68" customFormat="1" x14ac:dyDescent="0.2">
      <c r="B151" s="127"/>
      <c r="H151" s="127"/>
      <c r="N151" s="224"/>
      <c r="O151" s="224"/>
    </row>
    <row r="152" spans="2:15" s="68" customFormat="1" x14ac:dyDescent="0.2">
      <c r="B152" s="127"/>
      <c r="H152" s="127"/>
      <c r="N152" s="224"/>
      <c r="O152" s="224"/>
    </row>
    <row r="153" spans="2:15" s="68" customFormat="1" x14ac:dyDescent="0.2">
      <c r="B153" s="127"/>
      <c r="H153" s="127"/>
      <c r="N153" s="224"/>
      <c r="O153" s="224"/>
    </row>
    <row r="154" spans="2:15" s="68" customFormat="1" x14ac:dyDescent="0.2">
      <c r="B154" s="127"/>
      <c r="H154" s="127"/>
      <c r="N154" s="224"/>
      <c r="O154" s="224"/>
    </row>
    <row r="155" spans="2:15" s="68" customFormat="1" x14ac:dyDescent="0.2">
      <c r="B155" s="127"/>
      <c r="H155" s="127"/>
      <c r="N155" s="224"/>
      <c r="O155" s="224"/>
    </row>
    <row r="156" spans="2:15" s="68" customFormat="1" x14ac:dyDescent="0.2">
      <c r="B156" s="127"/>
      <c r="H156" s="127"/>
      <c r="N156" s="224"/>
      <c r="O156" s="224"/>
    </row>
    <row r="157" spans="2:15" s="68" customFormat="1" x14ac:dyDescent="0.2">
      <c r="B157" s="127"/>
      <c r="H157" s="127"/>
      <c r="N157" s="224"/>
      <c r="O157" s="224"/>
    </row>
    <row r="158" spans="2:15" s="68" customFormat="1" x14ac:dyDescent="0.2">
      <c r="B158" s="127"/>
      <c r="H158" s="127"/>
      <c r="N158" s="224"/>
      <c r="O158" s="224"/>
    </row>
    <row r="159" spans="2:15" s="68" customFormat="1" x14ac:dyDescent="0.2">
      <c r="B159" s="127"/>
      <c r="H159" s="127"/>
      <c r="N159" s="224"/>
      <c r="O159" s="224"/>
    </row>
    <row r="160" spans="2:15" s="68" customFormat="1" x14ac:dyDescent="0.2">
      <c r="B160" s="127"/>
      <c r="H160" s="127"/>
      <c r="N160" s="224"/>
      <c r="O160" s="224"/>
    </row>
  </sheetData>
  <autoFilter ref="A1:P1"/>
  <sortState ref="A2:AA124">
    <sortCondition ref="B2:B124"/>
  </sortState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0"/>
  <sheetViews>
    <sheetView workbookViewId="0">
      <pane xSplit="3" ySplit="1" topLeftCell="F65" activePane="bottomRight" state="frozen"/>
      <selection pane="topRight" activeCell="E1" sqref="E1"/>
      <selection pane="bottomLeft" activeCell="A2" sqref="A2"/>
      <selection pane="bottomRight" activeCell="A66" sqref="A66:XFD66"/>
    </sheetView>
  </sheetViews>
  <sheetFormatPr defaultRowHeight="12.75" x14ac:dyDescent="0.2"/>
  <cols>
    <col min="1" max="1" width="9.140625" style="68"/>
    <col min="2" max="2" width="16.140625" style="68" bestFit="1" customWidth="1"/>
    <col min="3" max="3" width="45.42578125" style="68" customWidth="1"/>
    <col min="4" max="4" width="18.28515625" style="68" customWidth="1"/>
    <col min="5" max="5" width="13.42578125" style="68" customWidth="1"/>
    <col min="6" max="6" width="14.85546875" style="123" customWidth="1"/>
    <col min="7" max="7" width="19.28515625" style="68" customWidth="1"/>
    <col min="8" max="8" width="14.5703125" style="68" customWidth="1"/>
    <col min="9" max="10" width="11.5703125" style="68" customWidth="1"/>
    <col min="11" max="11" width="42.5703125" style="68" customWidth="1"/>
    <col min="12" max="16384" width="9.140625" style="68"/>
  </cols>
  <sheetData>
    <row r="1" spans="1:11" s="125" customFormat="1" ht="66" customHeight="1" thickBot="1" x14ac:dyDescent="0.25">
      <c r="A1" s="50" t="s">
        <v>274</v>
      </c>
      <c r="B1" s="124" t="s">
        <v>179</v>
      </c>
      <c r="C1" s="124" t="s">
        <v>180</v>
      </c>
      <c r="D1" s="50" t="s">
        <v>453</v>
      </c>
      <c r="E1" s="182" t="s">
        <v>510</v>
      </c>
      <c r="F1" s="182" t="s">
        <v>511</v>
      </c>
      <c r="G1" s="182" t="s">
        <v>512</v>
      </c>
      <c r="H1" s="182" t="s">
        <v>519</v>
      </c>
      <c r="I1" s="182" t="s">
        <v>556</v>
      </c>
      <c r="J1" s="182" t="s">
        <v>514</v>
      </c>
      <c r="K1" s="182" t="s">
        <v>232</v>
      </c>
    </row>
    <row r="2" spans="1:11" x14ac:dyDescent="0.2">
      <c r="A2" s="121" t="s">
        <v>297</v>
      </c>
      <c r="B2" s="126" t="s">
        <v>295</v>
      </c>
      <c r="C2" s="68" t="s">
        <v>296</v>
      </c>
      <c r="D2" s="215" t="s">
        <v>434</v>
      </c>
      <c r="E2" s="123">
        <v>0</v>
      </c>
      <c r="F2" s="123">
        <v>73820</v>
      </c>
      <c r="G2" s="123">
        <v>0</v>
      </c>
      <c r="H2" s="123">
        <v>1400</v>
      </c>
      <c r="I2" s="123">
        <v>0</v>
      </c>
      <c r="J2" s="123">
        <v>4348</v>
      </c>
      <c r="K2" s="123" t="s">
        <v>520</v>
      </c>
    </row>
    <row r="3" spans="1:11" x14ac:dyDescent="0.2">
      <c r="A3" s="121" t="s">
        <v>380</v>
      </c>
      <c r="B3" s="218">
        <v>2428401</v>
      </c>
      <c r="C3" s="68" t="s">
        <v>506</v>
      </c>
      <c r="D3" s="150" t="s">
        <v>433</v>
      </c>
      <c r="E3" s="123">
        <v>0</v>
      </c>
      <c r="F3" s="123">
        <v>82775</v>
      </c>
      <c r="G3" s="123">
        <v>0</v>
      </c>
      <c r="H3" s="123">
        <v>2100</v>
      </c>
      <c r="I3" s="219">
        <v>0</v>
      </c>
      <c r="J3" s="123">
        <v>2070</v>
      </c>
      <c r="K3" s="68" t="s">
        <v>520</v>
      </c>
    </row>
    <row r="4" spans="1:11" x14ac:dyDescent="0.2">
      <c r="A4" s="121" t="s">
        <v>380</v>
      </c>
      <c r="B4" s="126" t="s">
        <v>137</v>
      </c>
      <c r="C4" s="68" t="s">
        <v>138</v>
      </c>
      <c r="D4" s="150" t="s">
        <v>433</v>
      </c>
      <c r="E4" s="123">
        <v>89550</v>
      </c>
      <c r="F4" s="123">
        <v>0</v>
      </c>
      <c r="G4" s="123">
        <v>0</v>
      </c>
      <c r="H4" s="219">
        <v>0</v>
      </c>
      <c r="I4" s="219">
        <v>0</v>
      </c>
      <c r="J4" s="219">
        <v>0</v>
      </c>
    </row>
    <row r="5" spans="1:11" x14ac:dyDescent="0.2">
      <c r="A5" s="121" t="s">
        <v>293</v>
      </c>
      <c r="B5" s="126" t="s">
        <v>302</v>
      </c>
      <c r="C5" s="68" t="s">
        <v>303</v>
      </c>
      <c r="D5" s="150" t="s">
        <v>433</v>
      </c>
      <c r="E5" s="123">
        <v>0</v>
      </c>
      <c r="F5" s="123">
        <v>59040</v>
      </c>
      <c r="G5" s="123">
        <v>0</v>
      </c>
      <c r="H5" s="123">
        <v>1400</v>
      </c>
      <c r="I5" s="219">
        <v>0</v>
      </c>
      <c r="J5" s="219">
        <v>0</v>
      </c>
    </row>
    <row r="6" spans="1:11" x14ac:dyDescent="0.2">
      <c r="A6" s="121" t="s">
        <v>293</v>
      </c>
      <c r="B6" s="126" t="s">
        <v>164</v>
      </c>
      <c r="C6" s="68" t="s">
        <v>165</v>
      </c>
      <c r="D6" s="216" t="s">
        <v>375</v>
      </c>
      <c r="E6" s="123">
        <v>19380</v>
      </c>
      <c r="F6" s="123">
        <v>0</v>
      </c>
      <c r="G6" s="123">
        <v>0</v>
      </c>
      <c r="H6" s="123">
        <v>0</v>
      </c>
      <c r="I6" s="219">
        <v>0</v>
      </c>
      <c r="J6" s="123">
        <v>5070</v>
      </c>
    </row>
    <row r="7" spans="1:11" x14ac:dyDescent="0.2">
      <c r="A7" s="121" t="s">
        <v>293</v>
      </c>
      <c r="B7" s="126" t="s">
        <v>107</v>
      </c>
      <c r="C7" s="68" t="s">
        <v>108</v>
      </c>
      <c r="D7" s="216" t="s">
        <v>375</v>
      </c>
      <c r="E7" s="123">
        <v>18730</v>
      </c>
      <c r="F7" s="123">
        <v>0</v>
      </c>
      <c r="G7" s="123">
        <v>0</v>
      </c>
      <c r="H7" s="123">
        <v>0</v>
      </c>
      <c r="I7" s="219">
        <v>0</v>
      </c>
      <c r="J7" s="123">
        <v>5070</v>
      </c>
    </row>
    <row r="8" spans="1:11" x14ac:dyDescent="0.2">
      <c r="A8" s="68" t="s">
        <v>289</v>
      </c>
      <c r="B8" s="126" t="s">
        <v>172</v>
      </c>
      <c r="C8" s="68" t="s">
        <v>173</v>
      </c>
      <c r="D8" s="216" t="s">
        <v>375</v>
      </c>
      <c r="E8" s="123">
        <v>24850</v>
      </c>
      <c r="F8" s="123">
        <v>0</v>
      </c>
      <c r="G8" s="123">
        <v>0</v>
      </c>
      <c r="H8" s="123">
        <v>0</v>
      </c>
      <c r="I8" s="219">
        <v>0</v>
      </c>
      <c r="J8" s="252">
        <v>12425</v>
      </c>
      <c r="K8" s="253" t="s">
        <v>521</v>
      </c>
    </row>
    <row r="9" spans="1:11" x14ac:dyDescent="0.2">
      <c r="A9" s="68" t="s">
        <v>289</v>
      </c>
      <c r="B9" s="126" t="s">
        <v>128</v>
      </c>
      <c r="C9" s="68" t="s">
        <v>129</v>
      </c>
      <c r="D9" s="216" t="s">
        <v>375</v>
      </c>
      <c r="E9" s="123">
        <v>23931</v>
      </c>
      <c r="F9" s="123">
        <v>0</v>
      </c>
      <c r="G9" s="123">
        <v>0</v>
      </c>
      <c r="H9" s="123">
        <v>0</v>
      </c>
      <c r="I9" s="219">
        <v>0</v>
      </c>
      <c r="J9" s="252"/>
      <c r="K9" s="253"/>
    </row>
    <row r="10" spans="1:11" x14ac:dyDescent="0.2">
      <c r="A10" s="68" t="s">
        <v>289</v>
      </c>
      <c r="B10" s="126" t="s">
        <v>298</v>
      </c>
      <c r="C10" s="68" t="s">
        <v>299</v>
      </c>
      <c r="D10" s="150" t="s">
        <v>433</v>
      </c>
      <c r="E10" s="123">
        <v>75835</v>
      </c>
      <c r="F10" s="123">
        <v>0</v>
      </c>
      <c r="G10" s="123">
        <v>0</v>
      </c>
      <c r="H10" s="123">
        <v>0</v>
      </c>
      <c r="I10" s="219">
        <v>0</v>
      </c>
      <c r="J10" s="219">
        <v>0</v>
      </c>
    </row>
    <row r="11" spans="1:11" x14ac:dyDescent="0.2">
      <c r="A11" s="68" t="s">
        <v>289</v>
      </c>
      <c r="B11" s="126" t="s">
        <v>300</v>
      </c>
      <c r="C11" s="68" t="s">
        <v>301</v>
      </c>
      <c r="D11" s="150" t="s">
        <v>434</v>
      </c>
      <c r="E11" s="123">
        <v>0</v>
      </c>
      <c r="F11" s="123">
        <v>53854</v>
      </c>
      <c r="G11" s="123">
        <v>0</v>
      </c>
      <c r="H11" s="123">
        <v>1800</v>
      </c>
      <c r="I11" s="219">
        <v>0</v>
      </c>
      <c r="J11" s="219">
        <v>0</v>
      </c>
    </row>
    <row r="12" spans="1:11" ht="25.5" x14ac:dyDescent="0.2">
      <c r="A12" s="121" t="s">
        <v>285</v>
      </c>
      <c r="B12" s="126" t="s">
        <v>114</v>
      </c>
      <c r="C12" s="68" t="s">
        <v>183</v>
      </c>
      <c r="D12" s="150" t="s">
        <v>434</v>
      </c>
      <c r="E12" s="123">
        <v>74750</v>
      </c>
      <c r="F12" s="123">
        <v>0</v>
      </c>
      <c r="G12" s="123">
        <v>0</v>
      </c>
      <c r="H12" s="123">
        <v>2000</v>
      </c>
      <c r="I12" s="123">
        <v>261300</v>
      </c>
      <c r="J12" s="219">
        <v>0</v>
      </c>
      <c r="K12" s="221" t="s">
        <v>535</v>
      </c>
    </row>
    <row r="13" spans="1:11" x14ac:dyDescent="0.2">
      <c r="A13" s="121" t="s">
        <v>285</v>
      </c>
      <c r="B13" s="126" t="s">
        <v>61</v>
      </c>
      <c r="C13" s="68" t="s">
        <v>62</v>
      </c>
      <c r="D13" s="216" t="s">
        <v>377</v>
      </c>
      <c r="E13" s="123">
        <v>0</v>
      </c>
      <c r="F13" s="123">
        <v>0</v>
      </c>
      <c r="G13" s="123">
        <v>0</v>
      </c>
      <c r="H13" s="219">
        <v>0</v>
      </c>
      <c r="I13" s="219">
        <v>0</v>
      </c>
      <c r="J13" s="219">
        <v>0</v>
      </c>
    </row>
    <row r="14" spans="1:11" x14ac:dyDescent="0.2">
      <c r="A14" s="121" t="s">
        <v>285</v>
      </c>
      <c r="B14" s="126" t="s">
        <v>63</v>
      </c>
      <c r="C14" s="68" t="s">
        <v>64</v>
      </c>
      <c r="D14" s="150" t="s">
        <v>434</v>
      </c>
      <c r="E14" s="123">
        <v>92034</v>
      </c>
      <c r="F14" s="123">
        <v>0</v>
      </c>
      <c r="G14" s="123">
        <v>0</v>
      </c>
      <c r="H14" s="123">
        <v>2000</v>
      </c>
      <c r="I14" s="219">
        <v>0</v>
      </c>
      <c r="J14" s="254">
        <v>21420</v>
      </c>
      <c r="K14" s="253" t="s">
        <v>522</v>
      </c>
    </row>
    <row r="15" spans="1:11" x14ac:dyDescent="0.2">
      <c r="A15" s="121" t="s">
        <v>285</v>
      </c>
      <c r="B15" s="126" t="s">
        <v>65</v>
      </c>
      <c r="C15" s="68" t="s">
        <v>66</v>
      </c>
      <c r="D15" s="216" t="s">
        <v>375</v>
      </c>
      <c r="E15" s="123">
        <v>31498</v>
      </c>
      <c r="F15" s="123">
        <v>0</v>
      </c>
      <c r="G15" s="123">
        <v>0</v>
      </c>
      <c r="H15" s="219">
        <v>0</v>
      </c>
      <c r="I15" s="219">
        <v>0</v>
      </c>
      <c r="J15" s="254"/>
      <c r="K15" s="253"/>
    </row>
    <row r="16" spans="1:11" x14ac:dyDescent="0.2">
      <c r="A16" s="121" t="s">
        <v>285</v>
      </c>
      <c r="B16" s="126">
        <v>11264500</v>
      </c>
      <c r="C16" s="68" t="s">
        <v>469</v>
      </c>
      <c r="D16" s="216" t="s">
        <v>375</v>
      </c>
      <c r="E16" s="123">
        <v>25263</v>
      </c>
      <c r="F16" s="123">
        <v>0</v>
      </c>
      <c r="G16" s="123">
        <v>0</v>
      </c>
      <c r="H16" s="219">
        <v>0</v>
      </c>
      <c r="I16" s="219">
        <v>0</v>
      </c>
      <c r="J16" s="254"/>
      <c r="K16" s="253"/>
    </row>
    <row r="17" spans="1:11" x14ac:dyDescent="0.2">
      <c r="A17" s="121" t="s">
        <v>285</v>
      </c>
      <c r="B17" s="126" t="s">
        <v>139</v>
      </c>
      <c r="C17" s="68" t="s">
        <v>140</v>
      </c>
      <c r="D17" s="150" t="s">
        <v>434</v>
      </c>
      <c r="E17" s="123">
        <v>82395</v>
      </c>
      <c r="F17" s="123">
        <v>0</v>
      </c>
      <c r="G17" s="123">
        <v>0</v>
      </c>
      <c r="H17" s="219">
        <v>0</v>
      </c>
      <c r="I17" s="219">
        <v>0</v>
      </c>
      <c r="J17" s="254"/>
      <c r="K17" s="253"/>
    </row>
    <row r="18" spans="1:11" x14ac:dyDescent="0.2">
      <c r="A18" s="121" t="s">
        <v>379</v>
      </c>
      <c r="B18" s="126" t="s">
        <v>67</v>
      </c>
      <c r="C18" s="68" t="s">
        <v>68</v>
      </c>
      <c r="D18" s="216" t="s">
        <v>31</v>
      </c>
      <c r="E18" s="123">
        <v>86767</v>
      </c>
      <c r="F18" s="123">
        <v>0</v>
      </c>
      <c r="G18" s="123">
        <v>0</v>
      </c>
      <c r="H18" s="219">
        <v>0</v>
      </c>
      <c r="I18" s="219">
        <v>0</v>
      </c>
      <c r="J18" s="254">
        <v>17600</v>
      </c>
      <c r="K18" s="253" t="s">
        <v>521</v>
      </c>
    </row>
    <row r="19" spans="1:11" x14ac:dyDescent="0.2">
      <c r="A19" s="121" t="s">
        <v>379</v>
      </c>
      <c r="B19" s="126" t="s">
        <v>69</v>
      </c>
      <c r="C19" s="68" t="s">
        <v>70</v>
      </c>
      <c r="D19" s="150" t="s">
        <v>433</v>
      </c>
      <c r="E19" s="123">
        <v>83670</v>
      </c>
      <c r="F19" s="123">
        <v>0</v>
      </c>
      <c r="G19" s="123">
        <v>0</v>
      </c>
      <c r="H19" s="219">
        <v>0</v>
      </c>
      <c r="I19" s="219">
        <v>0</v>
      </c>
      <c r="J19" s="254"/>
      <c r="K19" s="253"/>
    </row>
    <row r="20" spans="1:11" x14ac:dyDescent="0.2">
      <c r="A20" s="121" t="s">
        <v>282</v>
      </c>
      <c r="B20" s="126" t="s">
        <v>142</v>
      </c>
      <c r="C20" s="68" t="s">
        <v>143</v>
      </c>
      <c r="D20" s="150" t="s">
        <v>433</v>
      </c>
      <c r="E20" s="123">
        <v>77025</v>
      </c>
      <c r="F20" s="123">
        <v>0</v>
      </c>
      <c r="G20" s="123">
        <v>0</v>
      </c>
      <c r="H20" s="219">
        <v>0</v>
      </c>
      <c r="I20" s="219">
        <v>0</v>
      </c>
      <c r="J20" s="254"/>
      <c r="K20" s="253"/>
    </row>
    <row r="21" spans="1:11" x14ac:dyDescent="0.2">
      <c r="A21" s="121" t="s">
        <v>526</v>
      </c>
      <c r="B21" s="126" t="s">
        <v>49</v>
      </c>
      <c r="C21" s="68" t="s">
        <v>50</v>
      </c>
      <c r="D21" s="216" t="s">
        <v>375</v>
      </c>
      <c r="E21" s="123">
        <v>29575</v>
      </c>
      <c r="F21" s="123">
        <v>0</v>
      </c>
      <c r="G21" s="123">
        <v>0</v>
      </c>
      <c r="H21" s="219">
        <v>0</v>
      </c>
      <c r="I21" s="219">
        <v>0</v>
      </c>
      <c r="J21" s="219">
        <v>0</v>
      </c>
      <c r="K21" s="125"/>
    </row>
    <row r="22" spans="1:11" x14ac:dyDescent="0.2">
      <c r="A22" s="121" t="s">
        <v>526</v>
      </c>
      <c r="B22" s="126" t="s">
        <v>51</v>
      </c>
      <c r="C22" s="68" t="s">
        <v>52</v>
      </c>
      <c r="D22" s="150" t="s">
        <v>434</v>
      </c>
      <c r="E22" s="123">
        <v>63370</v>
      </c>
      <c r="F22" s="123">
        <v>0</v>
      </c>
      <c r="G22" s="123">
        <v>0</v>
      </c>
      <c r="H22" s="219">
        <v>0</v>
      </c>
      <c r="J22" s="219">
        <v>0</v>
      </c>
      <c r="K22" s="125"/>
    </row>
    <row r="23" spans="1:11" x14ac:dyDescent="0.2">
      <c r="A23" s="121" t="s">
        <v>526</v>
      </c>
      <c r="B23" s="126" t="s">
        <v>53</v>
      </c>
      <c r="C23" s="68" t="s">
        <v>54</v>
      </c>
      <c r="D23" s="216" t="s">
        <v>31</v>
      </c>
      <c r="E23" s="123">
        <v>62860</v>
      </c>
      <c r="F23" s="123">
        <v>0</v>
      </c>
      <c r="G23" s="123">
        <v>0</v>
      </c>
      <c r="H23" s="219">
        <v>0</v>
      </c>
      <c r="J23" s="219">
        <v>0</v>
      </c>
      <c r="K23" s="125"/>
    </row>
    <row r="24" spans="1:11" x14ac:dyDescent="0.2">
      <c r="A24" s="121" t="s">
        <v>306</v>
      </c>
      <c r="B24" s="126" t="s">
        <v>304</v>
      </c>
      <c r="C24" s="68" t="s">
        <v>305</v>
      </c>
      <c r="D24" s="150" t="s">
        <v>434</v>
      </c>
      <c r="E24" s="123">
        <v>0</v>
      </c>
      <c r="F24" s="123">
        <v>0</v>
      </c>
      <c r="G24" s="123">
        <v>57070</v>
      </c>
      <c r="H24" s="123">
        <v>1900</v>
      </c>
      <c r="J24" s="123">
        <v>3000</v>
      </c>
      <c r="K24" s="68" t="s">
        <v>520</v>
      </c>
    </row>
    <row r="25" spans="1:11" x14ac:dyDescent="0.2">
      <c r="A25" s="121" t="s">
        <v>271</v>
      </c>
      <c r="B25" s="126" t="s">
        <v>29</v>
      </c>
      <c r="C25" s="68" t="s">
        <v>30</v>
      </c>
      <c r="D25" s="216" t="s">
        <v>31</v>
      </c>
      <c r="E25" s="123">
        <v>84530</v>
      </c>
      <c r="F25" s="123">
        <v>0</v>
      </c>
      <c r="G25" s="123">
        <v>0</v>
      </c>
      <c r="H25" s="219">
        <v>0</v>
      </c>
      <c r="J25" s="219">
        <v>0</v>
      </c>
    </row>
    <row r="26" spans="1:11" x14ac:dyDescent="0.2">
      <c r="A26" s="121" t="s">
        <v>271</v>
      </c>
      <c r="B26" s="126" t="s">
        <v>33</v>
      </c>
      <c r="C26" s="68" t="s">
        <v>34</v>
      </c>
      <c r="D26" s="216" t="s">
        <v>375</v>
      </c>
      <c r="E26" s="123">
        <v>42025</v>
      </c>
      <c r="F26" s="123">
        <v>0</v>
      </c>
      <c r="G26" s="123">
        <v>0</v>
      </c>
      <c r="H26" s="219">
        <v>0</v>
      </c>
      <c r="J26" s="123">
        <v>3315</v>
      </c>
    </row>
    <row r="27" spans="1:11" x14ac:dyDescent="0.2">
      <c r="A27" s="121" t="s">
        <v>271</v>
      </c>
      <c r="B27" s="126" t="s">
        <v>307</v>
      </c>
      <c r="C27" s="68" t="s">
        <v>308</v>
      </c>
      <c r="D27" s="150" t="s">
        <v>434</v>
      </c>
      <c r="E27" s="123">
        <v>0</v>
      </c>
      <c r="F27" s="123">
        <v>72180</v>
      </c>
      <c r="G27" s="123">
        <v>0</v>
      </c>
      <c r="H27" s="123">
        <v>2100</v>
      </c>
      <c r="J27" s="219">
        <v>0</v>
      </c>
    </row>
    <row r="28" spans="1:11" x14ac:dyDescent="0.2">
      <c r="A28" s="121" t="s">
        <v>271</v>
      </c>
      <c r="B28" s="126" t="s">
        <v>501</v>
      </c>
      <c r="C28" s="68" t="s">
        <v>502</v>
      </c>
      <c r="D28" s="150" t="s">
        <v>433</v>
      </c>
      <c r="E28" s="123">
        <v>75900</v>
      </c>
      <c r="F28" s="123">
        <v>0</v>
      </c>
      <c r="G28" s="123">
        <v>0</v>
      </c>
      <c r="H28" s="219">
        <v>0</v>
      </c>
      <c r="J28" s="219">
        <v>0</v>
      </c>
    </row>
    <row r="29" spans="1:11" x14ac:dyDescent="0.2">
      <c r="A29" s="121" t="s">
        <v>275</v>
      </c>
      <c r="B29" s="126" t="s">
        <v>91</v>
      </c>
      <c r="C29" s="68" t="s">
        <v>92</v>
      </c>
      <c r="D29" s="216" t="s">
        <v>377</v>
      </c>
      <c r="E29" s="123">
        <v>76990</v>
      </c>
      <c r="F29" s="123">
        <v>0</v>
      </c>
      <c r="G29" s="123">
        <v>0</v>
      </c>
      <c r="H29" s="219">
        <v>0</v>
      </c>
      <c r="J29" s="219">
        <v>0</v>
      </c>
    </row>
    <row r="30" spans="1:11" x14ac:dyDescent="0.2">
      <c r="A30" s="121" t="s">
        <v>275</v>
      </c>
      <c r="B30" s="126" t="s">
        <v>93</v>
      </c>
      <c r="C30" s="68" t="s">
        <v>94</v>
      </c>
      <c r="D30" s="150" t="s">
        <v>433</v>
      </c>
      <c r="E30" s="123">
        <v>0</v>
      </c>
      <c r="F30" s="123">
        <v>54020</v>
      </c>
      <c r="G30" s="123">
        <v>0</v>
      </c>
      <c r="H30" s="123">
        <v>1000</v>
      </c>
      <c r="J30" s="219">
        <v>0</v>
      </c>
    </row>
    <row r="31" spans="1:11" x14ac:dyDescent="0.2">
      <c r="A31" s="121" t="s">
        <v>275</v>
      </c>
      <c r="B31" s="126" t="s">
        <v>260</v>
      </c>
      <c r="C31" s="68" t="s">
        <v>261</v>
      </c>
      <c r="D31" s="150" t="s">
        <v>433</v>
      </c>
      <c r="E31" s="123">
        <v>0</v>
      </c>
      <c r="F31" s="123">
        <v>54020</v>
      </c>
      <c r="G31" s="123">
        <v>0</v>
      </c>
      <c r="H31" s="123">
        <v>1000</v>
      </c>
      <c r="J31" s="219">
        <v>0</v>
      </c>
    </row>
    <row r="32" spans="1:11" x14ac:dyDescent="0.2">
      <c r="A32" s="121" t="s">
        <v>275</v>
      </c>
      <c r="B32" s="126" t="s">
        <v>309</v>
      </c>
      <c r="C32" s="68" t="s">
        <v>310</v>
      </c>
      <c r="D32" s="150" t="s">
        <v>433</v>
      </c>
      <c r="E32" s="123">
        <v>0</v>
      </c>
      <c r="F32" s="123">
        <v>53500</v>
      </c>
      <c r="G32" s="123">
        <v>0</v>
      </c>
      <c r="H32" s="123">
        <v>1000</v>
      </c>
      <c r="I32" s="123">
        <v>45040</v>
      </c>
      <c r="J32" s="219">
        <v>0</v>
      </c>
    </row>
    <row r="33" spans="1:11" x14ac:dyDescent="0.2">
      <c r="A33" s="121" t="s">
        <v>275</v>
      </c>
      <c r="B33" s="126" t="s">
        <v>391</v>
      </c>
      <c r="C33" s="68" t="s">
        <v>390</v>
      </c>
      <c r="D33" s="150" t="s">
        <v>433</v>
      </c>
      <c r="E33" s="123">
        <v>0</v>
      </c>
      <c r="F33" s="123">
        <v>56050</v>
      </c>
      <c r="G33" s="123">
        <v>0</v>
      </c>
      <c r="H33" s="123">
        <v>1200</v>
      </c>
      <c r="I33" s="219">
        <v>0</v>
      </c>
      <c r="J33" s="219">
        <v>0</v>
      </c>
    </row>
    <row r="34" spans="1:11" x14ac:dyDescent="0.2">
      <c r="A34" s="121" t="s">
        <v>287</v>
      </c>
      <c r="B34" s="126" t="s">
        <v>121</v>
      </c>
      <c r="C34" s="68" t="s">
        <v>122</v>
      </c>
      <c r="D34" s="216" t="s">
        <v>377</v>
      </c>
      <c r="E34" s="123">
        <v>79192</v>
      </c>
      <c r="F34" s="123">
        <v>0</v>
      </c>
      <c r="G34" s="123">
        <v>0</v>
      </c>
      <c r="H34" s="219">
        <v>0</v>
      </c>
      <c r="I34" s="219">
        <v>0</v>
      </c>
      <c r="J34" s="219">
        <v>0</v>
      </c>
    </row>
    <row r="35" spans="1:11" x14ac:dyDescent="0.2">
      <c r="A35" s="121" t="s">
        <v>287</v>
      </c>
      <c r="B35" s="126" t="s">
        <v>123</v>
      </c>
      <c r="C35" s="68" t="s">
        <v>124</v>
      </c>
      <c r="D35" s="150" t="s">
        <v>433</v>
      </c>
      <c r="E35" s="123">
        <v>76097</v>
      </c>
      <c r="F35" s="123">
        <v>0</v>
      </c>
      <c r="G35" s="123">
        <v>0</v>
      </c>
      <c r="H35" s="219">
        <v>0</v>
      </c>
      <c r="I35" s="219">
        <v>0</v>
      </c>
      <c r="J35" s="219">
        <v>0</v>
      </c>
    </row>
    <row r="36" spans="1:11" x14ac:dyDescent="0.2">
      <c r="A36" s="121" t="s">
        <v>287</v>
      </c>
      <c r="B36" s="126" t="s">
        <v>499</v>
      </c>
      <c r="C36" s="68" t="s">
        <v>500</v>
      </c>
      <c r="D36" s="150" t="s">
        <v>433</v>
      </c>
      <c r="E36" s="123">
        <v>104839</v>
      </c>
      <c r="F36" s="123">
        <v>0</v>
      </c>
      <c r="G36" s="123">
        <v>0</v>
      </c>
      <c r="H36" s="219">
        <v>0</v>
      </c>
      <c r="I36" s="219">
        <v>0</v>
      </c>
      <c r="J36" s="219">
        <v>0</v>
      </c>
      <c r="K36" s="68" t="s">
        <v>513</v>
      </c>
    </row>
    <row r="37" spans="1:11" x14ac:dyDescent="0.2">
      <c r="A37" s="121" t="s">
        <v>278</v>
      </c>
      <c r="B37" s="126" t="s">
        <v>101</v>
      </c>
      <c r="C37" s="68" t="s">
        <v>102</v>
      </c>
      <c r="D37" s="150" t="s">
        <v>433</v>
      </c>
      <c r="E37" s="123">
        <v>99932</v>
      </c>
      <c r="F37" s="123">
        <v>0</v>
      </c>
      <c r="G37" s="123">
        <v>0</v>
      </c>
      <c r="H37" s="219">
        <v>1000</v>
      </c>
      <c r="I37" s="219">
        <v>20700</v>
      </c>
      <c r="J37" s="219">
        <v>0</v>
      </c>
    </row>
    <row r="38" spans="1:11" x14ac:dyDescent="0.2">
      <c r="A38" s="121" t="s">
        <v>280</v>
      </c>
      <c r="B38" s="126" t="s">
        <v>76</v>
      </c>
      <c r="C38" s="68" t="s">
        <v>77</v>
      </c>
      <c r="D38" s="150" t="s">
        <v>433</v>
      </c>
      <c r="E38" s="123">
        <v>134146</v>
      </c>
      <c r="F38" s="123">
        <v>0</v>
      </c>
      <c r="G38" s="123">
        <v>0</v>
      </c>
      <c r="H38" s="219">
        <v>1000</v>
      </c>
      <c r="I38" s="219">
        <v>11500</v>
      </c>
      <c r="J38" s="219">
        <v>0</v>
      </c>
    </row>
    <row r="39" spans="1:11" x14ac:dyDescent="0.2">
      <c r="A39" s="121" t="s">
        <v>280</v>
      </c>
      <c r="B39" s="126" t="s">
        <v>78</v>
      </c>
      <c r="C39" s="68" t="s">
        <v>79</v>
      </c>
      <c r="D39" s="216" t="s">
        <v>377</v>
      </c>
      <c r="E39" s="123">
        <v>85822</v>
      </c>
      <c r="F39" s="123">
        <v>0</v>
      </c>
      <c r="G39" s="123">
        <v>0</v>
      </c>
      <c r="H39" s="219">
        <v>0</v>
      </c>
      <c r="I39" s="219">
        <v>0</v>
      </c>
      <c r="J39" s="219">
        <v>0</v>
      </c>
    </row>
    <row r="40" spans="1:11" x14ac:dyDescent="0.2">
      <c r="A40" s="121" t="s">
        <v>314</v>
      </c>
      <c r="B40" s="126" t="s">
        <v>311</v>
      </c>
      <c r="C40" s="68" t="s">
        <v>312</v>
      </c>
      <c r="D40" s="150" t="s">
        <v>433</v>
      </c>
      <c r="E40" s="123">
        <v>34576</v>
      </c>
      <c r="F40" s="123">
        <v>0</v>
      </c>
      <c r="G40" s="123">
        <v>0</v>
      </c>
      <c r="H40" s="219">
        <v>0</v>
      </c>
      <c r="I40" s="219">
        <v>0</v>
      </c>
      <c r="J40" s="219">
        <v>0</v>
      </c>
    </row>
    <row r="41" spans="1:11" x14ac:dyDescent="0.2">
      <c r="A41" s="121" t="s">
        <v>314</v>
      </c>
      <c r="B41" s="126" t="s">
        <v>313</v>
      </c>
      <c r="C41" t="s">
        <v>505</v>
      </c>
      <c r="D41" s="150" t="s">
        <v>433</v>
      </c>
      <c r="E41" s="123">
        <v>37423</v>
      </c>
      <c r="F41" s="123">
        <v>0</v>
      </c>
      <c r="G41" s="123">
        <v>0</v>
      </c>
      <c r="H41" s="219">
        <v>0</v>
      </c>
      <c r="I41" s="219">
        <v>0</v>
      </c>
      <c r="J41" s="219">
        <v>2582</v>
      </c>
      <c r="K41" s="68" t="s">
        <v>520</v>
      </c>
    </row>
    <row r="42" spans="1:11" x14ac:dyDescent="0.2">
      <c r="A42" s="121" t="s">
        <v>315</v>
      </c>
      <c r="B42" s="126" t="s">
        <v>316</v>
      </c>
      <c r="C42" s="68" t="s">
        <v>317</v>
      </c>
      <c r="D42" s="150" t="s">
        <v>433</v>
      </c>
      <c r="E42" s="123">
        <v>0</v>
      </c>
      <c r="F42" s="123">
        <v>57288</v>
      </c>
      <c r="G42" s="123">
        <v>0</v>
      </c>
      <c r="H42" s="219">
        <v>1400</v>
      </c>
      <c r="I42" s="219">
        <v>0</v>
      </c>
      <c r="J42" s="219">
        <v>0</v>
      </c>
    </row>
    <row r="43" spans="1:11" x14ac:dyDescent="0.2">
      <c r="A43" s="121" t="s">
        <v>315</v>
      </c>
      <c r="B43" s="126" t="s">
        <v>318</v>
      </c>
      <c r="C43" s="68" t="s">
        <v>319</v>
      </c>
      <c r="D43" s="150" t="s">
        <v>433</v>
      </c>
      <c r="E43" s="123">
        <v>0</v>
      </c>
      <c r="F43" s="123">
        <v>56780</v>
      </c>
      <c r="G43" s="123">
        <v>0</v>
      </c>
      <c r="H43" s="219">
        <v>1400</v>
      </c>
      <c r="I43" s="219">
        <v>0</v>
      </c>
      <c r="J43" s="219">
        <v>0</v>
      </c>
    </row>
    <row r="44" spans="1:11" x14ac:dyDescent="0.2">
      <c r="A44" s="121" t="s">
        <v>315</v>
      </c>
      <c r="B44" s="126" t="s">
        <v>320</v>
      </c>
      <c r="C44" s="68" t="s">
        <v>321</v>
      </c>
      <c r="D44" s="150" t="s">
        <v>433</v>
      </c>
      <c r="E44" s="123">
        <v>0</v>
      </c>
      <c r="F44" s="123">
        <v>47775</v>
      </c>
      <c r="G44" s="123">
        <v>0</v>
      </c>
      <c r="H44" s="219">
        <v>1400</v>
      </c>
      <c r="I44" s="219">
        <v>0</v>
      </c>
      <c r="J44" s="219">
        <v>0</v>
      </c>
    </row>
    <row r="45" spans="1:11" x14ac:dyDescent="0.2">
      <c r="A45" s="121" t="s">
        <v>315</v>
      </c>
      <c r="B45" s="126" t="s">
        <v>507</v>
      </c>
      <c r="C45" s="68" t="s">
        <v>508</v>
      </c>
      <c r="D45" s="150" t="s">
        <v>433</v>
      </c>
      <c r="E45" s="123">
        <v>0</v>
      </c>
      <c r="F45" s="123">
        <v>47902</v>
      </c>
      <c r="G45" s="123">
        <v>0</v>
      </c>
      <c r="H45" s="219">
        <v>1400</v>
      </c>
      <c r="I45" s="219">
        <v>45900</v>
      </c>
      <c r="J45" s="219">
        <v>0</v>
      </c>
      <c r="K45" s="68" t="s">
        <v>534</v>
      </c>
    </row>
    <row r="46" spans="1:11" x14ac:dyDescent="0.2">
      <c r="A46" s="68" t="s">
        <v>283</v>
      </c>
      <c r="B46" s="126" t="s">
        <v>125</v>
      </c>
      <c r="C46" s="68" t="s">
        <v>126</v>
      </c>
      <c r="D46" s="216" t="s">
        <v>375</v>
      </c>
      <c r="E46" s="123">
        <v>19565</v>
      </c>
      <c r="F46" s="123">
        <v>0</v>
      </c>
      <c r="G46" s="123">
        <v>0</v>
      </c>
      <c r="H46" s="219">
        <v>0</v>
      </c>
      <c r="I46" s="219">
        <v>0</v>
      </c>
      <c r="J46" s="219">
        <v>1553</v>
      </c>
    </row>
    <row r="47" spans="1:11" x14ac:dyDescent="0.2">
      <c r="A47" s="68" t="s">
        <v>283</v>
      </c>
      <c r="B47" t="s">
        <v>392</v>
      </c>
      <c r="C47" t="s">
        <v>393</v>
      </c>
      <c r="D47" s="150" t="s">
        <v>433</v>
      </c>
      <c r="E47" s="123">
        <v>0</v>
      </c>
      <c r="F47" s="123">
        <v>76027</v>
      </c>
      <c r="G47" s="123">
        <v>0</v>
      </c>
      <c r="H47" s="219">
        <v>1600</v>
      </c>
      <c r="I47" s="219">
        <v>0</v>
      </c>
      <c r="J47" s="219">
        <v>0</v>
      </c>
    </row>
    <row r="48" spans="1:11" x14ac:dyDescent="0.2">
      <c r="A48" s="68" t="s">
        <v>283</v>
      </c>
      <c r="B48" s="126" t="s">
        <v>322</v>
      </c>
      <c r="C48" s="68" t="s">
        <v>323</v>
      </c>
      <c r="D48" s="150" t="s">
        <v>433</v>
      </c>
      <c r="E48" s="123">
        <v>0</v>
      </c>
      <c r="F48" s="123">
        <v>64829</v>
      </c>
      <c r="G48" s="123">
        <v>0</v>
      </c>
      <c r="H48" s="219">
        <v>1400</v>
      </c>
      <c r="I48" s="219">
        <v>18640</v>
      </c>
      <c r="J48" s="219">
        <v>0</v>
      </c>
      <c r="K48" s="68" t="s">
        <v>515</v>
      </c>
    </row>
    <row r="49" spans="1:11" x14ac:dyDescent="0.2">
      <c r="A49" s="68" t="s">
        <v>283</v>
      </c>
      <c r="B49" s="126" t="s">
        <v>324</v>
      </c>
      <c r="C49" s="68" t="s">
        <v>325</v>
      </c>
      <c r="D49" s="150" t="s">
        <v>434</v>
      </c>
      <c r="E49" s="123">
        <v>0</v>
      </c>
      <c r="F49" s="123">
        <v>77089</v>
      </c>
      <c r="G49" s="123">
        <v>0</v>
      </c>
      <c r="H49" s="219">
        <v>2400</v>
      </c>
      <c r="I49" s="219">
        <v>0</v>
      </c>
      <c r="J49" s="219">
        <v>0</v>
      </c>
    </row>
    <row r="50" spans="1:11" x14ac:dyDescent="0.2">
      <c r="A50" s="68" t="s">
        <v>283</v>
      </c>
      <c r="B50" s="126" t="s">
        <v>326</v>
      </c>
      <c r="C50" s="68" t="s">
        <v>327</v>
      </c>
      <c r="D50" s="150" t="s">
        <v>433</v>
      </c>
      <c r="E50" s="123">
        <v>0</v>
      </c>
      <c r="F50" s="123">
        <v>77089</v>
      </c>
      <c r="G50" s="123">
        <v>0</v>
      </c>
      <c r="H50" s="219">
        <v>1600</v>
      </c>
      <c r="I50" s="219">
        <v>0</v>
      </c>
      <c r="J50" s="219">
        <v>0</v>
      </c>
    </row>
    <row r="51" spans="1:11" x14ac:dyDescent="0.2">
      <c r="A51" s="68" t="s">
        <v>283</v>
      </c>
      <c r="B51" s="126" t="s">
        <v>328</v>
      </c>
      <c r="C51" s="68" t="s">
        <v>329</v>
      </c>
      <c r="D51" s="150" t="s">
        <v>433</v>
      </c>
      <c r="E51" s="123">
        <v>0</v>
      </c>
      <c r="F51" s="123">
        <v>63202</v>
      </c>
      <c r="G51" s="123">
        <v>0</v>
      </c>
      <c r="H51" s="219">
        <v>1400</v>
      </c>
      <c r="I51" s="219">
        <v>0</v>
      </c>
      <c r="J51" s="219">
        <v>0</v>
      </c>
    </row>
    <row r="52" spans="1:11" x14ac:dyDescent="0.2">
      <c r="A52" s="68" t="s">
        <v>283</v>
      </c>
      <c r="B52" s="126" t="s">
        <v>330</v>
      </c>
      <c r="C52" s="68" t="s">
        <v>331</v>
      </c>
      <c r="D52" s="150" t="s">
        <v>434</v>
      </c>
      <c r="E52" s="123">
        <v>0</v>
      </c>
      <c r="F52" s="123">
        <v>71557</v>
      </c>
      <c r="G52" s="123">
        <v>0</v>
      </c>
      <c r="H52" s="219">
        <v>1400</v>
      </c>
      <c r="I52" s="219">
        <v>40800</v>
      </c>
      <c r="J52" s="219">
        <v>0</v>
      </c>
      <c r="K52" s="68" t="s">
        <v>536</v>
      </c>
    </row>
    <row r="53" spans="1:11" x14ac:dyDescent="0.2">
      <c r="A53" s="121" t="s">
        <v>270</v>
      </c>
      <c r="B53" s="126" t="s">
        <v>332</v>
      </c>
      <c r="C53" s="68" t="s">
        <v>333</v>
      </c>
      <c r="D53" s="150" t="s">
        <v>434</v>
      </c>
      <c r="E53" s="123">
        <v>0</v>
      </c>
      <c r="F53" s="123">
        <v>12692</v>
      </c>
      <c r="G53" s="123">
        <v>0</v>
      </c>
      <c r="H53" s="219">
        <v>2700</v>
      </c>
      <c r="I53" s="219">
        <v>0</v>
      </c>
      <c r="J53" s="219">
        <v>0</v>
      </c>
    </row>
    <row r="54" spans="1:11" x14ac:dyDescent="0.2">
      <c r="A54" s="121" t="s">
        <v>270</v>
      </c>
      <c r="B54" s="126" t="s">
        <v>55</v>
      </c>
      <c r="C54" s="68" t="s">
        <v>56</v>
      </c>
      <c r="D54" s="216" t="s">
        <v>375</v>
      </c>
      <c r="E54" s="123">
        <v>20770</v>
      </c>
      <c r="F54" s="123">
        <v>0</v>
      </c>
      <c r="G54" s="123">
        <v>0</v>
      </c>
      <c r="H54" s="219">
        <v>0</v>
      </c>
      <c r="I54" s="219">
        <v>0</v>
      </c>
      <c r="J54" s="219">
        <v>0</v>
      </c>
      <c r="K54" s="68" t="s">
        <v>531</v>
      </c>
    </row>
    <row r="55" spans="1:11" x14ac:dyDescent="0.2">
      <c r="A55" s="121" t="s">
        <v>270</v>
      </c>
      <c r="B55" s="126" t="s">
        <v>57</v>
      </c>
      <c r="C55" s="68" t="s">
        <v>58</v>
      </c>
      <c r="D55" s="150" t="s">
        <v>434</v>
      </c>
      <c r="E55" s="123">
        <v>86313</v>
      </c>
      <c r="F55" s="123">
        <v>0</v>
      </c>
      <c r="G55" s="123">
        <v>0</v>
      </c>
      <c r="H55" s="219">
        <v>3400</v>
      </c>
      <c r="I55" s="219">
        <v>20770</v>
      </c>
      <c r="J55" s="219">
        <v>0</v>
      </c>
      <c r="K55" s="68" t="s">
        <v>516</v>
      </c>
    </row>
    <row r="56" spans="1:11" x14ac:dyDescent="0.2">
      <c r="A56" s="121" t="s">
        <v>270</v>
      </c>
      <c r="B56" s="126" t="s">
        <v>59</v>
      </c>
      <c r="C56" s="68" t="s">
        <v>60</v>
      </c>
      <c r="D56" s="216" t="s">
        <v>31</v>
      </c>
      <c r="E56" s="123">
        <v>93967</v>
      </c>
      <c r="F56" s="123">
        <v>0</v>
      </c>
      <c r="G56" s="123">
        <v>0</v>
      </c>
      <c r="H56" s="219">
        <v>0</v>
      </c>
      <c r="I56" s="219">
        <v>0</v>
      </c>
      <c r="J56" s="219">
        <v>0</v>
      </c>
    </row>
    <row r="57" spans="1:11" x14ac:dyDescent="0.2">
      <c r="A57" s="121" t="s">
        <v>276</v>
      </c>
      <c r="B57" s="126" t="s">
        <v>97</v>
      </c>
      <c r="C57" s="68" t="s">
        <v>98</v>
      </c>
      <c r="D57" s="216" t="s">
        <v>31</v>
      </c>
      <c r="E57" s="123">
        <v>88189</v>
      </c>
      <c r="F57" s="123">
        <v>0</v>
      </c>
      <c r="G57" s="123">
        <v>0</v>
      </c>
      <c r="H57" s="219">
        <v>0</v>
      </c>
      <c r="I57" s="219">
        <v>0</v>
      </c>
      <c r="J57" s="219">
        <v>0</v>
      </c>
    </row>
    <row r="58" spans="1:11" x14ac:dyDescent="0.2">
      <c r="A58" s="121" t="s">
        <v>279</v>
      </c>
      <c r="B58" s="126" t="s">
        <v>170</v>
      </c>
      <c r="C58" s="68" t="s">
        <v>171</v>
      </c>
      <c r="D58" s="150" t="s">
        <v>433</v>
      </c>
      <c r="E58" s="123">
        <v>37074</v>
      </c>
      <c r="F58" s="123">
        <v>0</v>
      </c>
      <c r="G58" s="123">
        <v>0</v>
      </c>
      <c r="H58" s="219">
        <v>0</v>
      </c>
      <c r="I58" s="219">
        <v>0</v>
      </c>
      <c r="J58" s="219">
        <v>0</v>
      </c>
    </row>
    <row r="59" spans="1:11" x14ac:dyDescent="0.2">
      <c r="A59" s="121" t="s">
        <v>279</v>
      </c>
      <c r="B59" s="126" t="s">
        <v>460</v>
      </c>
      <c r="C59" s="68" t="s">
        <v>461</v>
      </c>
      <c r="D59" s="216" t="s">
        <v>31</v>
      </c>
      <c r="E59" s="123">
        <v>79984</v>
      </c>
      <c r="F59" s="123">
        <v>0</v>
      </c>
      <c r="G59" s="123">
        <v>0</v>
      </c>
      <c r="H59" s="219">
        <v>0</v>
      </c>
      <c r="I59" s="219">
        <v>0</v>
      </c>
      <c r="J59" s="219">
        <v>2900</v>
      </c>
      <c r="K59" s="68" t="s">
        <v>523</v>
      </c>
    </row>
    <row r="60" spans="1:11" x14ac:dyDescent="0.2">
      <c r="A60" s="121" t="s">
        <v>342</v>
      </c>
      <c r="B60" s="126" t="s">
        <v>336</v>
      </c>
      <c r="C60" s="68" t="s">
        <v>337</v>
      </c>
      <c r="D60" s="150" t="s">
        <v>433</v>
      </c>
      <c r="E60" s="123">
        <v>0</v>
      </c>
      <c r="F60" s="123">
        <v>90643</v>
      </c>
      <c r="G60" s="123">
        <v>0</v>
      </c>
      <c r="H60" s="219">
        <v>1300</v>
      </c>
      <c r="I60" s="219">
        <v>0</v>
      </c>
      <c r="J60" s="219">
        <v>0</v>
      </c>
    </row>
    <row r="61" spans="1:11" x14ac:dyDescent="0.2">
      <c r="A61" s="121" t="s">
        <v>342</v>
      </c>
      <c r="B61" s="126" t="s">
        <v>338</v>
      </c>
      <c r="C61" s="68" t="s">
        <v>339</v>
      </c>
      <c r="D61" s="150" t="s">
        <v>433</v>
      </c>
      <c r="E61" s="123">
        <v>0</v>
      </c>
      <c r="F61" s="123">
        <v>21257</v>
      </c>
      <c r="G61" s="123">
        <v>0</v>
      </c>
      <c r="H61" s="219">
        <v>1300</v>
      </c>
      <c r="I61" s="219">
        <v>22615</v>
      </c>
      <c r="J61" s="219">
        <v>0</v>
      </c>
      <c r="K61" s="68" t="s">
        <v>524</v>
      </c>
    </row>
    <row r="62" spans="1:11" x14ac:dyDescent="0.2">
      <c r="A62" s="121" t="s">
        <v>342</v>
      </c>
      <c r="B62" s="126" t="s">
        <v>340</v>
      </c>
      <c r="C62" s="68" t="s">
        <v>341</v>
      </c>
      <c r="D62" s="150" t="s">
        <v>433</v>
      </c>
      <c r="E62" s="123">
        <v>0</v>
      </c>
      <c r="F62" s="123">
        <v>50733</v>
      </c>
      <c r="G62" s="123">
        <v>0</v>
      </c>
      <c r="H62" s="219">
        <v>1300</v>
      </c>
      <c r="I62" s="219">
        <v>18720</v>
      </c>
      <c r="J62" s="219">
        <v>0</v>
      </c>
    </row>
    <row r="63" spans="1:11" x14ac:dyDescent="0.2">
      <c r="A63" s="121" t="s">
        <v>284</v>
      </c>
      <c r="B63" s="126" t="s">
        <v>103</v>
      </c>
      <c r="C63" s="68" t="s">
        <v>104</v>
      </c>
      <c r="D63" s="216" t="s">
        <v>377</v>
      </c>
      <c r="E63" s="123">
        <v>94639</v>
      </c>
      <c r="F63" s="123">
        <v>0</v>
      </c>
      <c r="G63" s="123">
        <v>0</v>
      </c>
      <c r="H63" s="219">
        <v>0</v>
      </c>
      <c r="I63" s="219">
        <v>0</v>
      </c>
      <c r="J63" s="219">
        <v>0</v>
      </c>
    </row>
    <row r="64" spans="1:11" x14ac:dyDescent="0.2">
      <c r="A64" s="121" t="s">
        <v>284</v>
      </c>
      <c r="B64" s="126" t="s">
        <v>105</v>
      </c>
      <c r="C64" s="68" t="s">
        <v>106</v>
      </c>
      <c r="D64" s="150" t="s">
        <v>433</v>
      </c>
      <c r="E64" s="123">
        <v>75668</v>
      </c>
      <c r="F64" s="123">
        <v>0</v>
      </c>
      <c r="G64" s="123">
        <v>0</v>
      </c>
      <c r="H64" s="219">
        <v>1800</v>
      </c>
      <c r="I64" s="219">
        <v>0</v>
      </c>
      <c r="J64" s="219">
        <v>3105</v>
      </c>
      <c r="K64" s="68" t="s">
        <v>525</v>
      </c>
    </row>
    <row r="65" spans="1:11" x14ac:dyDescent="0.2">
      <c r="A65" s="121" t="s">
        <v>284</v>
      </c>
      <c r="B65" s="126" t="s">
        <v>334</v>
      </c>
      <c r="C65" s="68" t="s">
        <v>335</v>
      </c>
      <c r="D65" s="150" t="s">
        <v>433</v>
      </c>
      <c r="E65" s="123">
        <v>0</v>
      </c>
      <c r="F65" s="123">
        <v>0</v>
      </c>
      <c r="G65" s="219">
        <v>68876</v>
      </c>
      <c r="H65" s="219">
        <v>1800</v>
      </c>
      <c r="I65" s="219">
        <v>20700</v>
      </c>
      <c r="J65" s="219">
        <v>0</v>
      </c>
      <c r="K65" s="68" t="s">
        <v>517</v>
      </c>
    </row>
    <row r="66" spans="1:11" x14ac:dyDescent="0.2">
      <c r="A66" s="121" t="s">
        <v>557</v>
      </c>
      <c r="B66" s="126" t="s">
        <v>176</v>
      </c>
      <c r="C66" s="68" t="s">
        <v>177</v>
      </c>
      <c r="D66" s="216" t="s">
        <v>231</v>
      </c>
      <c r="E66" s="123">
        <v>25392</v>
      </c>
      <c r="F66" s="123">
        <v>0</v>
      </c>
      <c r="G66" s="123">
        <v>0</v>
      </c>
      <c r="H66" s="219">
        <v>0</v>
      </c>
      <c r="I66" s="219">
        <v>0</v>
      </c>
      <c r="J66" s="219">
        <v>12960</v>
      </c>
      <c r="K66" s="68" t="s">
        <v>528</v>
      </c>
    </row>
    <row r="67" spans="1:11" x14ac:dyDescent="0.2">
      <c r="A67" s="121" t="s">
        <v>557</v>
      </c>
      <c r="B67" s="126" t="s">
        <v>144</v>
      </c>
      <c r="C67" s="68" t="s">
        <v>145</v>
      </c>
      <c r="D67" s="150" t="s">
        <v>433</v>
      </c>
      <c r="E67" s="123">
        <v>72482</v>
      </c>
      <c r="F67" s="123">
        <v>0</v>
      </c>
      <c r="G67" s="123">
        <v>0</v>
      </c>
      <c r="H67" s="219">
        <v>0</v>
      </c>
      <c r="I67" s="219">
        <v>0</v>
      </c>
      <c r="J67" s="219">
        <v>0</v>
      </c>
    </row>
    <row r="68" spans="1:11" x14ac:dyDescent="0.2">
      <c r="A68" s="121" t="s">
        <v>272</v>
      </c>
      <c r="B68" s="126" t="s">
        <v>36</v>
      </c>
      <c r="C68" s="68" t="s">
        <v>37</v>
      </c>
      <c r="D68" s="216" t="s">
        <v>31</v>
      </c>
      <c r="E68" s="123">
        <v>63896</v>
      </c>
      <c r="F68" s="123">
        <v>0</v>
      </c>
      <c r="G68" s="123">
        <v>0</v>
      </c>
      <c r="H68" s="219">
        <v>0</v>
      </c>
      <c r="I68" s="219">
        <v>0</v>
      </c>
      <c r="J68" s="250">
        <v>3313</v>
      </c>
      <c r="K68" s="251" t="s">
        <v>530</v>
      </c>
    </row>
    <row r="69" spans="1:11" x14ac:dyDescent="0.2">
      <c r="A69" s="121" t="s">
        <v>272</v>
      </c>
      <c r="B69" s="126" t="s">
        <v>38</v>
      </c>
      <c r="C69" s="68" t="s">
        <v>39</v>
      </c>
      <c r="D69" s="150" t="s">
        <v>433</v>
      </c>
      <c r="E69" s="123">
        <v>84220</v>
      </c>
      <c r="F69" s="123">
        <v>0</v>
      </c>
      <c r="G69" s="123">
        <v>0</v>
      </c>
      <c r="H69" s="219">
        <v>0</v>
      </c>
      <c r="I69" s="219">
        <v>0</v>
      </c>
      <c r="J69" s="250"/>
      <c r="K69" s="251"/>
    </row>
    <row r="70" spans="1:11" x14ac:dyDescent="0.2">
      <c r="A70" s="121" t="s">
        <v>272</v>
      </c>
      <c r="B70" s="126" t="s">
        <v>40</v>
      </c>
      <c r="C70" s="68" t="s">
        <v>41</v>
      </c>
      <c r="D70" s="216" t="s">
        <v>377</v>
      </c>
      <c r="E70" s="123">
        <v>84220</v>
      </c>
      <c r="F70" s="123">
        <v>0</v>
      </c>
      <c r="G70" s="123">
        <v>0</v>
      </c>
      <c r="H70" s="219">
        <v>0</v>
      </c>
      <c r="I70" s="219">
        <v>0</v>
      </c>
      <c r="J70" s="250"/>
      <c r="K70" s="251"/>
    </row>
    <row r="71" spans="1:11" x14ac:dyDescent="0.2">
      <c r="A71" s="129" t="s">
        <v>347</v>
      </c>
      <c r="B71" s="126" t="s">
        <v>348</v>
      </c>
      <c r="C71" s="68" t="s">
        <v>349</v>
      </c>
      <c r="D71" s="150" t="s">
        <v>433</v>
      </c>
      <c r="E71" s="123">
        <v>29205</v>
      </c>
      <c r="F71" s="123">
        <v>0</v>
      </c>
      <c r="G71" s="123">
        <v>0</v>
      </c>
      <c r="H71" s="219">
        <v>0</v>
      </c>
      <c r="I71" s="219">
        <v>0</v>
      </c>
      <c r="J71" s="219">
        <v>0</v>
      </c>
    </row>
    <row r="72" spans="1:11" x14ac:dyDescent="0.2">
      <c r="A72" s="121" t="s">
        <v>48</v>
      </c>
      <c r="B72" s="126" t="s">
        <v>163</v>
      </c>
      <c r="C72" s="68" t="s">
        <v>161</v>
      </c>
      <c r="D72" s="216" t="s">
        <v>375</v>
      </c>
      <c r="E72" s="123">
        <v>29048</v>
      </c>
      <c r="F72" s="123">
        <v>0</v>
      </c>
      <c r="G72" s="123">
        <v>0</v>
      </c>
      <c r="H72" s="219">
        <v>0</v>
      </c>
      <c r="I72" s="219">
        <v>0</v>
      </c>
      <c r="J72" s="219">
        <v>3054</v>
      </c>
    </row>
    <row r="73" spans="1:11" x14ac:dyDescent="0.2">
      <c r="A73" s="121" t="s">
        <v>48</v>
      </c>
      <c r="B73" s="126" t="s">
        <v>44</v>
      </c>
      <c r="C73" s="68" t="s">
        <v>45</v>
      </c>
      <c r="D73" s="216" t="s">
        <v>377</v>
      </c>
      <c r="E73" s="123">
        <v>78500</v>
      </c>
      <c r="F73" s="123">
        <v>0</v>
      </c>
      <c r="G73" s="123">
        <v>0</v>
      </c>
      <c r="H73" s="219">
        <v>0</v>
      </c>
      <c r="I73" s="219">
        <v>0</v>
      </c>
      <c r="J73" s="219">
        <v>0</v>
      </c>
    </row>
    <row r="74" spans="1:11" x14ac:dyDescent="0.2">
      <c r="A74" s="121" t="s">
        <v>48</v>
      </c>
      <c r="B74" s="126" t="s">
        <v>159</v>
      </c>
      <c r="C74" s="68" t="s">
        <v>160</v>
      </c>
      <c r="D74" s="150" t="s">
        <v>433</v>
      </c>
      <c r="E74" s="123">
        <v>67471</v>
      </c>
      <c r="F74" s="123">
        <v>0</v>
      </c>
      <c r="G74" s="123">
        <v>0</v>
      </c>
      <c r="H74" s="219">
        <v>0</v>
      </c>
      <c r="I74" s="219">
        <v>0</v>
      </c>
      <c r="J74" s="219">
        <v>0</v>
      </c>
    </row>
    <row r="75" spans="1:11" x14ac:dyDescent="0.2">
      <c r="A75" s="121" t="s">
        <v>48</v>
      </c>
      <c r="B75" s="126" t="s">
        <v>46</v>
      </c>
      <c r="C75" s="68" t="s">
        <v>47</v>
      </c>
      <c r="D75" s="150" t="s">
        <v>433</v>
      </c>
      <c r="E75" s="123">
        <v>64645</v>
      </c>
      <c r="F75" s="123">
        <v>0</v>
      </c>
      <c r="G75" s="123">
        <v>0</v>
      </c>
      <c r="H75" s="123">
        <v>2700</v>
      </c>
      <c r="I75" s="219">
        <v>0</v>
      </c>
      <c r="J75" s="219">
        <v>0</v>
      </c>
    </row>
    <row r="76" spans="1:11" x14ac:dyDescent="0.2">
      <c r="A76" s="121" t="s">
        <v>268</v>
      </c>
      <c r="B76" s="126" t="s">
        <v>130</v>
      </c>
      <c r="C76" s="68" t="s">
        <v>131</v>
      </c>
      <c r="D76" s="150" t="s">
        <v>434</v>
      </c>
      <c r="E76" s="123">
        <v>68009</v>
      </c>
      <c r="F76" s="123">
        <v>0</v>
      </c>
      <c r="G76" s="123">
        <v>0</v>
      </c>
      <c r="H76" s="123">
        <v>2200</v>
      </c>
      <c r="I76" s="219">
        <v>0</v>
      </c>
      <c r="J76" s="123">
        <v>2784</v>
      </c>
      <c r="K76" s="68" t="s">
        <v>530</v>
      </c>
    </row>
    <row r="77" spans="1:11" x14ac:dyDescent="0.2">
      <c r="A77" s="121" t="s">
        <v>291</v>
      </c>
      <c r="B77" s="126" t="s">
        <v>166</v>
      </c>
      <c r="C77" s="68" t="s">
        <v>167</v>
      </c>
      <c r="D77" s="216" t="s">
        <v>375</v>
      </c>
      <c r="E77" s="123">
        <v>35003</v>
      </c>
      <c r="F77" s="123">
        <v>0</v>
      </c>
      <c r="G77" s="123">
        <v>0</v>
      </c>
      <c r="H77" s="219">
        <v>0</v>
      </c>
      <c r="I77" s="219">
        <v>0</v>
      </c>
      <c r="J77" s="123">
        <v>2609</v>
      </c>
      <c r="K77" s="249" t="s">
        <v>529</v>
      </c>
    </row>
    <row r="78" spans="1:11" x14ac:dyDescent="0.2">
      <c r="A78" s="121" t="s">
        <v>291</v>
      </c>
      <c r="B78" s="126" t="s">
        <v>112</v>
      </c>
      <c r="C78" s="68" t="s">
        <v>113</v>
      </c>
      <c r="D78" s="150" t="s">
        <v>433</v>
      </c>
      <c r="E78" s="123">
        <v>77236</v>
      </c>
      <c r="F78" s="123">
        <v>0</v>
      </c>
      <c r="G78" s="123">
        <v>0</v>
      </c>
      <c r="H78" s="219">
        <v>0</v>
      </c>
      <c r="I78" s="219">
        <v>0</v>
      </c>
      <c r="J78" s="219">
        <v>0</v>
      </c>
      <c r="K78" s="249"/>
    </row>
    <row r="79" spans="1:11" x14ac:dyDescent="0.2">
      <c r="A79" s="121" t="s">
        <v>343</v>
      </c>
      <c r="B79" s="126" t="s">
        <v>265</v>
      </c>
      <c r="C79" s="68" t="s">
        <v>266</v>
      </c>
      <c r="D79" s="217" t="s">
        <v>433</v>
      </c>
      <c r="E79" s="123">
        <v>66357</v>
      </c>
      <c r="F79" s="123">
        <v>0</v>
      </c>
      <c r="G79" s="123">
        <v>0</v>
      </c>
      <c r="H79" s="219">
        <v>0</v>
      </c>
      <c r="I79" s="219">
        <v>0</v>
      </c>
      <c r="J79" s="123">
        <v>4970</v>
      </c>
      <c r="K79" s="68" t="s">
        <v>530</v>
      </c>
    </row>
    <row r="80" spans="1:11" x14ac:dyDescent="0.2">
      <c r="A80" s="121" t="s">
        <v>269</v>
      </c>
      <c r="B80" s="126" t="s">
        <v>95</v>
      </c>
      <c r="C80" s="68" t="s">
        <v>96</v>
      </c>
      <c r="D80" s="216" t="s">
        <v>377</v>
      </c>
      <c r="E80" s="123">
        <v>115953</v>
      </c>
      <c r="F80" s="123">
        <v>0</v>
      </c>
      <c r="G80" s="123">
        <v>0</v>
      </c>
      <c r="H80" s="219">
        <v>0</v>
      </c>
      <c r="I80" s="219">
        <v>0</v>
      </c>
      <c r="J80" s="219">
        <v>0</v>
      </c>
    </row>
    <row r="81" spans="1:11" x14ac:dyDescent="0.2">
      <c r="A81" s="121" t="s">
        <v>269</v>
      </c>
      <c r="B81" s="126">
        <v>4264331</v>
      </c>
      <c r="C81" s="68" t="s">
        <v>344</v>
      </c>
      <c r="D81" s="150" t="s">
        <v>433</v>
      </c>
      <c r="E81" s="123">
        <v>0</v>
      </c>
      <c r="F81" s="123">
        <v>59789</v>
      </c>
      <c r="G81" s="123">
        <v>0</v>
      </c>
      <c r="H81" s="123">
        <v>2100</v>
      </c>
      <c r="I81" s="219">
        <v>0</v>
      </c>
      <c r="J81" s="123">
        <v>2161</v>
      </c>
      <c r="K81" s="68" t="s">
        <v>530</v>
      </c>
    </row>
    <row r="82" spans="1:11" ht="12" customHeight="1" x14ac:dyDescent="0.2">
      <c r="A82" s="121" t="s">
        <v>269</v>
      </c>
      <c r="B82" s="126" t="s">
        <v>345</v>
      </c>
      <c r="C82" s="68" t="s">
        <v>346</v>
      </c>
      <c r="D82" s="150" t="s">
        <v>434</v>
      </c>
      <c r="E82" s="123">
        <v>0</v>
      </c>
      <c r="F82" s="123">
        <v>0</v>
      </c>
      <c r="G82" s="123">
        <v>68847</v>
      </c>
      <c r="H82" s="123">
        <v>2100</v>
      </c>
      <c r="I82" s="219">
        <v>0</v>
      </c>
      <c r="J82" s="219">
        <v>0</v>
      </c>
    </row>
    <row r="83" spans="1:11" x14ac:dyDescent="0.2">
      <c r="A83" s="121" t="s">
        <v>277</v>
      </c>
      <c r="B83" s="126" t="s">
        <v>99</v>
      </c>
      <c r="C83" s="68" t="s">
        <v>100</v>
      </c>
      <c r="D83" s="150" t="s">
        <v>433</v>
      </c>
      <c r="E83" s="123">
        <v>86338</v>
      </c>
      <c r="F83" s="123">
        <v>0</v>
      </c>
      <c r="G83" s="123">
        <v>0</v>
      </c>
      <c r="H83" s="219">
        <v>0</v>
      </c>
      <c r="I83" s="219">
        <v>0</v>
      </c>
      <c r="J83" s="219">
        <v>0</v>
      </c>
    </row>
    <row r="84" spans="1:11" x14ac:dyDescent="0.2">
      <c r="A84" s="121" t="s">
        <v>352</v>
      </c>
      <c r="B84" s="126" t="s">
        <v>350</v>
      </c>
      <c r="C84" s="68" t="s">
        <v>351</v>
      </c>
      <c r="D84" s="150" t="s">
        <v>433</v>
      </c>
      <c r="E84" s="123">
        <v>27030</v>
      </c>
      <c r="F84" s="123">
        <v>0</v>
      </c>
      <c r="G84" s="123">
        <v>0</v>
      </c>
      <c r="H84" s="219">
        <v>0</v>
      </c>
      <c r="I84" s="219">
        <v>0</v>
      </c>
      <c r="J84" s="123">
        <v>5175</v>
      </c>
      <c r="K84" s="68" t="s">
        <v>530</v>
      </c>
    </row>
    <row r="85" spans="1:11" x14ac:dyDescent="0.2">
      <c r="A85" s="121" t="s">
        <v>286</v>
      </c>
      <c r="B85" s="126" t="s">
        <v>81</v>
      </c>
      <c r="C85" s="68" t="s">
        <v>82</v>
      </c>
      <c r="D85" s="216" t="s">
        <v>377</v>
      </c>
      <c r="E85" s="123">
        <v>92163</v>
      </c>
      <c r="F85" s="123">
        <v>0</v>
      </c>
      <c r="G85" s="123">
        <v>0</v>
      </c>
      <c r="H85" s="219">
        <v>0</v>
      </c>
      <c r="I85" s="219">
        <v>0</v>
      </c>
      <c r="J85" s="219">
        <v>15423</v>
      </c>
      <c r="K85" s="68" t="s">
        <v>518</v>
      </c>
    </row>
    <row r="86" spans="1:11" x14ac:dyDescent="0.2">
      <c r="A86" s="121" t="s">
        <v>286</v>
      </c>
      <c r="B86" s="126" t="s">
        <v>83</v>
      </c>
      <c r="C86" s="68" t="s">
        <v>182</v>
      </c>
      <c r="D86" s="216" t="s">
        <v>375</v>
      </c>
      <c r="E86" s="123">
        <v>31118</v>
      </c>
      <c r="F86" s="123">
        <v>0</v>
      </c>
      <c r="G86" s="123">
        <v>0</v>
      </c>
      <c r="H86" s="219">
        <v>0</v>
      </c>
      <c r="I86" s="219">
        <v>0</v>
      </c>
      <c r="J86" s="219">
        <v>0</v>
      </c>
    </row>
    <row r="87" spans="1:11" x14ac:dyDescent="0.2">
      <c r="A87" s="121" t="s">
        <v>286</v>
      </c>
      <c r="B87" s="126" t="s">
        <v>85</v>
      </c>
      <c r="C87" s="68" t="s">
        <v>86</v>
      </c>
      <c r="D87" s="216" t="s">
        <v>376</v>
      </c>
      <c r="E87" s="123">
        <v>87380</v>
      </c>
      <c r="F87" s="123">
        <v>0</v>
      </c>
      <c r="G87" s="123">
        <v>0</v>
      </c>
      <c r="H87" s="219">
        <v>0</v>
      </c>
      <c r="I87" s="219">
        <v>0</v>
      </c>
      <c r="J87" s="219">
        <v>0</v>
      </c>
    </row>
    <row r="88" spans="1:11" x14ac:dyDescent="0.2">
      <c r="A88" s="121" t="s">
        <v>286</v>
      </c>
      <c r="B88" s="126" t="s">
        <v>87</v>
      </c>
      <c r="C88" s="68" t="s">
        <v>88</v>
      </c>
      <c r="D88" s="150" t="s">
        <v>433</v>
      </c>
      <c r="E88" s="123">
        <v>80277</v>
      </c>
      <c r="F88" s="123">
        <v>0</v>
      </c>
      <c r="G88" s="123">
        <v>0</v>
      </c>
      <c r="H88" s="219">
        <v>0</v>
      </c>
      <c r="I88" s="219">
        <v>20700</v>
      </c>
      <c r="J88" s="219">
        <v>0</v>
      </c>
    </row>
    <row r="89" spans="1:11" x14ac:dyDescent="0.2">
      <c r="A89" s="121" t="s">
        <v>286</v>
      </c>
      <c r="B89" s="126" t="s">
        <v>353</v>
      </c>
      <c r="C89" s="68" t="s">
        <v>354</v>
      </c>
      <c r="D89" s="150" t="s">
        <v>434</v>
      </c>
      <c r="E89" s="123">
        <v>0</v>
      </c>
      <c r="F89" s="123">
        <v>67046</v>
      </c>
      <c r="G89" s="123">
        <v>0</v>
      </c>
      <c r="H89" s="123">
        <v>1800</v>
      </c>
      <c r="I89" s="219">
        <v>0</v>
      </c>
      <c r="J89" s="219">
        <v>0</v>
      </c>
    </row>
    <row r="90" spans="1:11" x14ac:dyDescent="0.2">
      <c r="A90" s="121" t="s">
        <v>274</v>
      </c>
      <c r="B90" s="126" t="s">
        <v>117</v>
      </c>
      <c r="C90" s="68" t="s">
        <v>118</v>
      </c>
      <c r="D90" s="216" t="s">
        <v>375</v>
      </c>
      <c r="E90" s="123">
        <v>35690</v>
      </c>
      <c r="F90" s="123">
        <v>0</v>
      </c>
      <c r="G90" s="123">
        <v>0</v>
      </c>
      <c r="H90" s="219">
        <v>0</v>
      </c>
      <c r="I90" s="219">
        <v>0</v>
      </c>
      <c r="J90" s="219">
        <v>2260</v>
      </c>
    </row>
    <row r="91" spans="1:11" x14ac:dyDescent="0.2">
      <c r="A91" s="121" t="s">
        <v>274</v>
      </c>
      <c r="B91" s="126" t="s">
        <v>119</v>
      </c>
      <c r="C91" s="68" t="s">
        <v>120</v>
      </c>
      <c r="D91" s="150" t="s">
        <v>434</v>
      </c>
      <c r="E91" s="123">
        <v>90910</v>
      </c>
      <c r="F91" s="123">
        <v>0</v>
      </c>
      <c r="G91" s="123">
        <v>0</v>
      </c>
      <c r="H91" s="219">
        <v>0</v>
      </c>
      <c r="I91" s="219">
        <v>0</v>
      </c>
      <c r="J91" s="219">
        <v>0</v>
      </c>
    </row>
    <row r="92" spans="1:11" x14ac:dyDescent="0.2">
      <c r="A92" s="68" t="s">
        <v>292</v>
      </c>
      <c r="B92" s="126" t="s">
        <v>71</v>
      </c>
      <c r="C92" s="68" t="s">
        <v>72</v>
      </c>
      <c r="D92" s="216" t="s">
        <v>376</v>
      </c>
      <c r="E92" s="123">
        <v>110046</v>
      </c>
      <c r="F92" s="123">
        <v>0</v>
      </c>
      <c r="G92" s="123">
        <v>0</v>
      </c>
      <c r="H92" s="219">
        <v>0</v>
      </c>
      <c r="I92" s="219">
        <v>0</v>
      </c>
      <c r="J92" s="219">
        <v>0</v>
      </c>
    </row>
    <row r="93" spans="1:11" x14ac:dyDescent="0.2">
      <c r="A93" s="68" t="s">
        <v>292</v>
      </c>
      <c r="B93" s="126" t="s">
        <v>73</v>
      </c>
      <c r="C93" s="68" t="s">
        <v>74</v>
      </c>
      <c r="D93" s="150" t="s">
        <v>433</v>
      </c>
      <c r="E93" s="123">
        <v>101730</v>
      </c>
      <c r="F93" s="123">
        <v>0</v>
      </c>
      <c r="G93" s="123">
        <v>0</v>
      </c>
      <c r="H93" s="219">
        <v>0</v>
      </c>
      <c r="I93" s="219">
        <v>0</v>
      </c>
      <c r="J93" s="219">
        <v>0</v>
      </c>
    </row>
    <row r="94" spans="1:11" x14ac:dyDescent="0.2">
      <c r="A94" s="68" t="s">
        <v>292</v>
      </c>
      <c r="B94" s="126" t="s">
        <v>355</v>
      </c>
      <c r="C94" s="68" t="s">
        <v>356</v>
      </c>
      <c r="D94" s="150" t="s">
        <v>434</v>
      </c>
      <c r="E94" s="123">
        <v>0</v>
      </c>
      <c r="F94" s="123">
        <v>0</v>
      </c>
      <c r="G94" s="123">
        <v>61996</v>
      </c>
      <c r="H94" s="123">
        <v>2100</v>
      </c>
      <c r="I94" s="219">
        <v>0</v>
      </c>
      <c r="J94" s="219">
        <v>0</v>
      </c>
    </row>
    <row r="95" spans="1:11" x14ac:dyDescent="0.2">
      <c r="A95" s="68" t="s">
        <v>292</v>
      </c>
      <c r="B95" s="126" t="s">
        <v>168</v>
      </c>
      <c r="C95" s="68" t="s">
        <v>169</v>
      </c>
      <c r="D95" s="216" t="s">
        <v>375</v>
      </c>
      <c r="E95" s="123">
        <v>42002</v>
      </c>
      <c r="F95" s="123">
        <v>0</v>
      </c>
      <c r="G95" s="123">
        <v>0</v>
      </c>
      <c r="H95" s="219">
        <v>0</v>
      </c>
      <c r="I95" s="219">
        <v>0</v>
      </c>
      <c r="J95" s="219">
        <v>10240</v>
      </c>
    </row>
    <row r="96" spans="1:11" x14ac:dyDescent="0.2">
      <c r="A96" s="68" t="s">
        <v>292</v>
      </c>
      <c r="B96" s="126" t="s">
        <v>357</v>
      </c>
      <c r="C96" s="68" t="s">
        <v>358</v>
      </c>
      <c r="D96" s="150" t="s">
        <v>434</v>
      </c>
      <c r="E96" s="123">
        <v>0</v>
      </c>
      <c r="F96" s="123">
        <v>78189</v>
      </c>
      <c r="G96" s="123">
        <v>0</v>
      </c>
      <c r="H96" s="123">
        <v>1800</v>
      </c>
      <c r="I96" s="219">
        <v>0</v>
      </c>
      <c r="J96" s="219">
        <v>0</v>
      </c>
    </row>
    <row r="97" spans="1:11" x14ac:dyDescent="0.2">
      <c r="A97" s="121" t="s">
        <v>290</v>
      </c>
      <c r="B97" s="126" t="s">
        <v>132</v>
      </c>
      <c r="C97" s="68" t="s">
        <v>133</v>
      </c>
      <c r="D97" s="216" t="s">
        <v>376</v>
      </c>
      <c r="E97" s="123">
        <v>77634</v>
      </c>
      <c r="F97" s="123">
        <v>0</v>
      </c>
      <c r="G97" s="123">
        <v>0</v>
      </c>
      <c r="H97" s="219">
        <v>0</v>
      </c>
      <c r="I97" s="219">
        <v>0</v>
      </c>
      <c r="J97" s="219">
        <v>0</v>
      </c>
    </row>
    <row r="98" spans="1:11" x14ac:dyDescent="0.2">
      <c r="A98" s="121" t="s">
        <v>290</v>
      </c>
      <c r="B98" s="126" t="s">
        <v>174</v>
      </c>
      <c r="C98" s="68" t="s">
        <v>175</v>
      </c>
      <c r="D98" s="150" t="s">
        <v>433</v>
      </c>
      <c r="E98" s="123">
        <v>61069</v>
      </c>
      <c r="F98" s="123">
        <v>0</v>
      </c>
      <c r="G98" s="123">
        <v>0</v>
      </c>
      <c r="H98" s="219">
        <v>0</v>
      </c>
      <c r="I98" s="219">
        <v>0</v>
      </c>
      <c r="J98" s="219">
        <v>0</v>
      </c>
    </row>
    <row r="99" spans="1:11" x14ac:dyDescent="0.2">
      <c r="A99" s="121" t="s">
        <v>290</v>
      </c>
      <c r="B99" s="126" t="s">
        <v>134</v>
      </c>
      <c r="C99" s="68" t="s">
        <v>181</v>
      </c>
      <c r="D99" s="216" t="s">
        <v>375</v>
      </c>
      <c r="E99" s="123">
        <v>20716</v>
      </c>
      <c r="F99" s="123">
        <v>0</v>
      </c>
      <c r="G99" s="123">
        <v>0</v>
      </c>
      <c r="H99" s="219">
        <v>0</v>
      </c>
      <c r="I99" s="219">
        <v>0</v>
      </c>
      <c r="J99" s="219">
        <v>5367</v>
      </c>
    </row>
    <row r="100" spans="1:11" x14ac:dyDescent="0.2">
      <c r="A100" s="121" t="s">
        <v>288</v>
      </c>
      <c r="B100" s="126" t="s">
        <v>110</v>
      </c>
      <c r="C100" s="68" t="s">
        <v>111</v>
      </c>
      <c r="D100" s="216" t="s">
        <v>375</v>
      </c>
      <c r="E100" s="123">
        <v>28990</v>
      </c>
      <c r="F100" s="123">
        <v>0</v>
      </c>
      <c r="G100" s="123">
        <v>0</v>
      </c>
      <c r="H100" s="219">
        <v>0</v>
      </c>
      <c r="I100" s="219">
        <v>0</v>
      </c>
      <c r="J100" s="219">
        <v>7889</v>
      </c>
      <c r="K100" s="68" t="s">
        <v>527</v>
      </c>
    </row>
    <row r="101" spans="1:11" x14ac:dyDescent="0.2">
      <c r="A101" s="121" t="s">
        <v>288</v>
      </c>
      <c r="B101" s="126" t="s">
        <v>153</v>
      </c>
      <c r="C101" s="68" t="s">
        <v>154</v>
      </c>
      <c r="D101" s="216" t="s">
        <v>377</v>
      </c>
      <c r="E101" s="123">
        <v>70277</v>
      </c>
      <c r="F101" s="123">
        <v>0</v>
      </c>
      <c r="G101" s="123">
        <v>0</v>
      </c>
      <c r="H101" s="219">
        <v>0</v>
      </c>
      <c r="I101" s="219">
        <v>0</v>
      </c>
      <c r="J101" s="219">
        <v>0</v>
      </c>
    </row>
    <row r="102" spans="1:11" x14ac:dyDescent="0.2">
      <c r="A102" s="121" t="s">
        <v>288</v>
      </c>
      <c r="B102" s="126" t="s">
        <v>42</v>
      </c>
      <c r="C102" s="68" t="s">
        <v>43</v>
      </c>
      <c r="D102" s="150" t="s">
        <v>433</v>
      </c>
      <c r="E102" s="123">
        <v>83316</v>
      </c>
      <c r="F102" s="123">
        <v>0</v>
      </c>
      <c r="G102" s="123">
        <v>0</v>
      </c>
      <c r="H102" s="219">
        <v>0</v>
      </c>
      <c r="I102" s="219">
        <v>0</v>
      </c>
      <c r="J102" s="219">
        <v>0</v>
      </c>
    </row>
    <row r="103" spans="1:11" x14ac:dyDescent="0.2">
      <c r="A103" s="121" t="s">
        <v>281</v>
      </c>
      <c r="B103" s="126" t="s">
        <v>89</v>
      </c>
      <c r="C103" s="68" t="s">
        <v>90</v>
      </c>
      <c r="D103" s="216" t="s">
        <v>375</v>
      </c>
      <c r="E103" s="219">
        <v>26377</v>
      </c>
      <c r="F103" s="123">
        <v>0</v>
      </c>
      <c r="G103" s="123">
        <v>0</v>
      </c>
      <c r="H103" s="219">
        <v>0</v>
      </c>
      <c r="I103" s="219">
        <v>0</v>
      </c>
      <c r="J103" s="219">
        <v>1563</v>
      </c>
    </row>
    <row r="104" spans="1:11" x14ac:dyDescent="0.2">
      <c r="A104" s="121" t="s">
        <v>417</v>
      </c>
      <c r="D104" s="225" t="s">
        <v>541</v>
      </c>
      <c r="E104" s="123">
        <v>0</v>
      </c>
      <c r="F104" s="123">
        <v>0</v>
      </c>
      <c r="G104" s="123">
        <v>0</v>
      </c>
      <c r="H104" s="219">
        <v>0</v>
      </c>
      <c r="I104" s="219">
        <v>0</v>
      </c>
      <c r="J104" s="219">
        <v>2640</v>
      </c>
      <c r="K104" s="68" t="s">
        <v>525</v>
      </c>
    </row>
    <row r="105" spans="1:11" x14ac:dyDescent="0.2">
      <c r="A105" s="121" t="s">
        <v>411</v>
      </c>
      <c r="D105" s="225" t="s">
        <v>541</v>
      </c>
      <c r="E105" s="123">
        <v>0</v>
      </c>
      <c r="F105" s="123">
        <v>0</v>
      </c>
      <c r="G105" s="123">
        <v>0</v>
      </c>
      <c r="H105" s="219">
        <v>0</v>
      </c>
      <c r="I105" s="219">
        <v>0</v>
      </c>
      <c r="J105" s="220">
        <v>1242</v>
      </c>
      <c r="K105" s="125" t="s">
        <v>520</v>
      </c>
    </row>
    <row r="106" spans="1:11" x14ac:dyDescent="0.2">
      <c r="A106" s="121" t="s">
        <v>412</v>
      </c>
      <c r="D106" s="225" t="s">
        <v>541</v>
      </c>
      <c r="E106" s="123">
        <v>0</v>
      </c>
      <c r="F106" s="123">
        <v>0</v>
      </c>
      <c r="G106" s="123">
        <v>0</v>
      </c>
      <c r="H106" s="219">
        <v>0</v>
      </c>
      <c r="I106" s="219">
        <v>0</v>
      </c>
      <c r="J106" s="219">
        <v>4348</v>
      </c>
      <c r="K106" s="68" t="s">
        <v>525</v>
      </c>
    </row>
    <row r="107" spans="1:11" x14ac:dyDescent="0.2">
      <c r="A107" s="121" t="s">
        <v>413</v>
      </c>
      <c r="D107" s="225" t="s">
        <v>541</v>
      </c>
      <c r="E107" s="123">
        <v>0</v>
      </c>
      <c r="F107" s="123">
        <v>0</v>
      </c>
      <c r="G107" s="123">
        <v>0</v>
      </c>
      <c r="H107" s="219">
        <v>0</v>
      </c>
      <c r="I107" s="219">
        <v>0</v>
      </c>
      <c r="J107" s="219">
        <v>1946</v>
      </c>
      <c r="K107" s="68" t="s">
        <v>525</v>
      </c>
    </row>
    <row r="108" spans="1:11" x14ac:dyDescent="0.2">
      <c r="A108" s="121" t="s">
        <v>399</v>
      </c>
      <c r="D108" s="225" t="s">
        <v>541</v>
      </c>
      <c r="E108" s="123">
        <v>0</v>
      </c>
      <c r="F108" s="123">
        <v>0</v>
      </c>
      <c r="G108" s="123">
        <v>0</v>
      </c>
      <c r="H108" s="219">
        <v>0</v>
      </c>
      <c r="I108" s="219">
        <v>0</v>
      </c>
      <c r="J108" s="219">
        <v>2114</v>
      </c>
      <c r="K108" s="68" t="s">
        <v>525</v>
      </c>
    </row>
    <row r="109" spans="1:11" ht="13.5" thickBot="1" x14ac:dyDescent="0.25">
      <c r="A109" s="121" t="s">
        <v>532</v>
      </c>
      <c r="D109" s="225" t="s">
        <v>541</v>
      </c>
      <c r="E109" s="123">
        <v>0</v>
      </c>
      <c r="F109" s="123">
        <v>0</v>
      </c>
      <c r="G109" s="123">
        <v>0</v>
      </c>
      <c r="H109" s="219">
        <v>0</v>
      </c>
      <c r="I109" s="219">
        <v>0</v>
      </c>
      <c r="J109" s="219">
        <v>5508</v>
      </c>
      <c r="K109" s="68" t="s">
        <v>533</v>
      </c>
    </row>
    <row r="110" spans="1:11" x14ac:dyDescent="0.2">
      <c r="E110" s="195">
        <f>SUM(E2:E109)</f>
        <v>4603824</v>
      </c>
      <c r="F110" s="195">
        <f t="shared" ref="F110:J110" si="0">SUM(F2:F109)</f>
        <v>1579146</v>
      </c>
      <c r="G110" s="195">
        <f t="shared" si="0"/>
        <v>256789</v>
      </c>
      <c r="H110" s="195">
        <f t="shared" si="0"/>
        <v>64700</v>
      </c>
      <c r="I110" s="195">
        <f t="shared" si="0"/>
        <v>547385</v>
      </c>
      <c r="J110" s="195">
        <f t="shared" si="0"/>
        <v>182024</v>
      </c>
    </row>
  </sheetData>
  <autoFilter ref="A1:E103"/>
  <sortState ref="A2:S94">
    <sortCondition ref="A2:A94"/>
  </sortState>
  <mergeCells count="9">
    <mergeCell ref="K77:K78"/>
    <mergeCell ref="J68:J70"/>
    <mergeCell ref="K68:K70"/>
    <mergeCell ref="J8:J9"/>
    <mergeCell ref="K8:K9"/>
    <mergeCell ref="J14:J17"/>
    <mergeCell ref="K14:K17"/>
    <mergeCell ref="J18:J20"/>
    <mergeCell ref="K18:K20"/>
  </mergeCells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158"/>
  <sheetViews>
    <sheetView workbookViewId="0">
      <pane xSplit="3" ySplit="2" topLeftCell="D9" activePane="bottomRight" state="frozen"/>
      <selection pane="topRight" activeCell="E1" sqref="E1"/>
      <selection pane="bottomLeft" activeCell="A3" sqref="A3"/>
      <selection pane="bottomRight" activeCell="C32" sqref="C32"/>
    </sheetView>
  </sheetViews>
  <sheetFormatPr defaultRowHeight="12.75" x14ac:dyDescent="0.2"/>
  <cols>
    <col min="1" max="1" width="12.140625" style="139" customWidth="1"/>
    <col min="2" max="2" width="14.85546875" style="67" customWidth="1"/>
    <col min="3" max="3" width="39.85546875" style="58" customWidth="1"/>
    <col min="4" max="4" width="15.5703125" style="58" customWidth="1"/>
    <col min="5" max="5" width="11.42578125" customWidth="1"/>
    <col min="6" max="6" width="9.42578125" customWidth="1"/>
    <col min="7" max="7" width="8.140625" customWidth="1"/>
    <col min="8" max="9" width="7.5703125" style="44" customWidth="1"/>
    <col min="10" max="11" width="6.28515625" style="22" customWidth="1"/>
    <col min="12" max="12" width="7.5703125" customWidth="1"/>
    <col min="13" max="22" width="7.28515625" customWidth="1"/>
    <col min="23" max="23" width="17.85546875" customWidth="1"/>
  </cols>
  <sheetData>
    <row r="1" spans="1:22" ht="66" customHeight="1" thickBot="1" x14ac:dyDescent="0.25">
      <c r="A1" s="135"/>
      <c r="B1" s="59"/>
      <c r="C1" s="19"/>
      <c r="D1" s="19"/>
      <c r="E1" s="21"/>
      <c r="F1" s="100"/>
      <c r="G1" s="100"/>
      <c r="J1" s="101"/>
      <c r="K1" s="101"/>
      <c r="L1" s="101"/>
      <c r="M1" s="255" t="s">
        <v>452</v>
      </c>
      <c r="N1" s="256"/>
      <c r="O1" s="256"/>
      <c r="P1" s="256"/>
      <c r="Q1" s="256"/>
      <c r="R1" s="256"/>
      <c r="S1" s="256"/>
      <c r="T1" s="256"/>
      <c r="U1" s="256"/>
      <c r="V1" s="257"/>
    </row>
    <row r="2" spans="1:22" ht="81" customHeight="1" thickBot="1" x14ac:dyDescent="0.25">
      <c r="A2" s="131" t="s">
        <v>455</v>
      </c>
      <c r="B2" s="131" t="s">
        <v>229</v>
      </c>
      <c r="C2" s="131" t="s">
        <v>230</v>
      </c>
      <c r="D2" s="63" t="s">
        <v>187</v>
      </c>
      <c r="E2" s="62" t="s">
        <v>382</v>
      </c>
      <c r="F2" s="62" t="s">
        <v>248</v>
      </c>
      <c r="G2" s="102" t="s">
        <v>249</v>
      </c>
      <c r="H2" s="103" t="s">
        <v>250</v>
      </c>
      <c r="I2" s="103" t="s">
        <v>251</v>
      </c>
      <c r="J2" s="104" t="s">
        <v>252</v>
      </c>
      <c r="K2" s="104" t="s">
        <v>253</v>
      </c>
      <c r="L2" s="104" t="s">
        <v>234</v>
      </c>
      <c r="M2" s="112">
        <v>2013</v>
      </c>
      <c r="N2" s="199">
        <v>2014</v>
      </c>
      <c r="O2" s="199">
        <v>2015</v>
      </c>
      <c r="P2" s="200">
        <v>2016</v>
      </c>
      <c r="Q2" s="132">
        <v>2017</v>
      </c>
      <c r="R2" s="132">
        <v>2018</v>
      </c>
      <c r="S2" s="132">
        <v>2019</v>
      </c>
      <c r="T2" s="132">
        <v>2020</v>
      </c>
      <c r="U2" s="132">
        <v>2021</v>
      </c>
      <c r="V2" s="111">
        <v>2022</v>
      </c>
    </row>
    <row r="3" spans="1:22" x14ac:dyDescent="0.2">
      <c r="A3" s="136" t="s">
        <v>293</v>
      </c>
      <c r="B3" s="188" t="s">
        <v>164</v>
      </c>
      <c r="C3" s="107" t="s">
        <v>165</v>
      </c>
      <c r="D3" s="19" t="s">
        <v>219</v>
      </c>
      <c r="E3" s="106" t="s">
        <v>231</v>
      </c>
      <c r="F3" s="65">
        <v>38</v>
      </c>
      <c r="G3" s="65" t="s">
        <v>235</v>
      </c>
      <c r="H3" s="45">
        <v>380</v>
      </c>
      <c r="I3" s="45">
        <v>8.1999999999999993</v>
      </c>
      <c r="J3" s="64" t="s">
        <v>256</v>
      </c>
      <c r="K3" s="46">
        <f t="shared" ref="K3:K8" si="0">IF(J3="Lo",0.8,IF(J3="Med",1,(IF(J3="Hi",1.2,"error"))))</f>
        <v>1.2</v>
      </c>
      <c r="L3" s="66">
        <v>134</v>
      </c>
      <c r="M3" s="64" t="s">
        <v>233</v>
      </c>
      <c r="N3" s="64" t="s">
        <v>233</v>
      </c>
      <c r="O3" s="64" t="s">
        <v>233</v>
      </c>
      <c r="P3" s="64" t="s">
        <v>233</v>
      </c>
      <c r="Q3" s="64" t="s">
        <v>233</v>
      </c>
      <c r="R3" s="64" t="s">
        <v>233</v>
      </c>
      <c r="S3" s="64" t="s">
        <v>233</v>
      </c>
      <c r="T3" s="64" t="s">
        <v>233</v>
      </c>
      <c r="U3" s="64" t="s">
        <v>233</v>
      </c>
      <c r="V3" s="64" t="s">
        <v>233</v>
      </c>
    </row>
    <row r="4" spans="1:22" x14ac:dyDescent="0.2">
      <c r="A4" s="136" t="s">
        <v>293</v>
      </c>
      <c r="B4" s="188">
        <v>7060710</v>
      </c>
      <c r="C4" s="107" t="s">
        <v>108</v>
      </c>
      <c r="D4" s="19" t="s">
        <v>219</v>
      </c>
      <c r="E4" s="106" t="s">
        <v>231</v>
      </c>
      <c r="F4" s="65">
        <v>39</v>
      </c>
      <c r="G4" s="65" t="s">
        <v>235</v>
      </c>
      <c r="H4" s="45">
        <v>260</v>
      </c>
      <c r="I4" s="45">
        <v>6.2</v>
      </c>
      <c r="J4" s="46" t="s">
        <v>255</v>
      </c>
      <c r="K4" s="47">
        <f t="shared" si="0"/>
        <v>1</v>
      </c>
      <c r="L4" s="66">
        <v>150</v>
      </c>
      <c r="M4" s="64" t="s">
        <v>233</v>
      </c>
      <c r="N4" s="64" t="s">
        <v>233</v>
      </c>
      <c r="O4" s="64" t="s">
        <v>233</v>
      </c>
      <c r="P4" s="64" t="s">
        <v>233</v>
      </c>
      <c r="Q4" s="64" t="s">
        <v>233</v>
      </c>
      <c r="R4" s="64" t="s">
        <v>233</v>
      </c>
      <c r="S4" s="64" t="s">
        <v>233</v>
      </c>
      <c r="T4" s="64" t="s">
        <v>233</v>
      </c>
      <c r="U4" s="64" t="s">
        <v>233</v>
      </c>
      <c r="V4" s="64" t="s">
        <v>233</v>
      </c>
    </row>
    <row r="5" spans="1:22" x14ac:dyDescent="0.2">
      <c r="A5" s="136" t="s">
        <v>289</v>
      </c>
      <c r="B5" s="188" t="s">
        <v>172</v>
      </c>
      <c r="C5" s="107" t="s">
        <v>173</v>
      </c>
      <c r="D5" s="19" t="s">
        <v>221</v>
      </c>
      <c r="E5" s="106" t="s">
        <v>231</v>
      </c>
      <c r="F5" s="65">
        <v>79</v>
      </c>
      <c r="G5" s="65" t="s">
        <v>235</v>
      </c>
      <c r="H5" s="45">
        <v>170</v>
      </c>
      <c r="I5" s="45">
        <v>3.2</v>
      </c>
      <c r="J5" s="64" t="s">
        <v>255</v>
      </c>
      <c r="K5" s="46">
        <f t="shared" si="0"/>
        <v>1</v>
      </c>
      <c r="L5" s="66">
        <v>3196</v>
      </c>
      <c r="M5" s="64" t="s">
        <v>233</v>
      </c>
      <c r="N5" s="64" t="s">
        <v>233</v>
      </c>
      <c r="O5" s="64" t="s">
        <v>233</v>
      </c>
      <c r="P5" s="64" t="s">
        <v>233</v>
      </c>
      <c r="Q5" s="64" t="s">
        <v>233</v>
      </c>
      <c r="R5" s="64" t="s">
        <v>233</v>
      </c>
      <c r="S5" s="64" t="s">
        <v>233</v>
      </c>
      <c r="T5" s="64" t="s">
        <v>233</v>
      </c>
      <c r="U5" s="64" t="s">
        <v>233</v>
      </c>
      <c r="V5" s="64" t="s">
        <v>233</v>
      </c>
    </row>
    <row r="6" spans="1:22" x14ac:dyDescent="0.2">
      <c r="A6" s="136" t="s">
        <v>289</v>
      </c>
      <c r="B6" s="188">
        <v>9505800</v>
      </c>
      <c r="C6" s="107" t="s">
        <v>129</v>
      </c>
      <c r="D6" s="19" t="s">
        <v>221</v>
      </c>
      <c r="E6" s="106" t="s">
        <v>231</v>
      </c>
      <c r="F6" s="65">
        <v>23</v>
      </c>
      <c r="G6" s="65" t="s">
        <v>235</v>
      </c>
      <c r="H6" s="45">
        <v>460</v>
      </c>
      <c r="I6" s="45">
        <v>7</v>
      </c>
      <c r="J6" s="46" t="s">
        <v>254</v>
      </c>
      <c r="K6" s="46">
        <f t="shared" si="0"/>
        <v>0.8</v>
      </c>
      <c r="L6" s="66">
        <v>615</v>
      </c>
      <c r="M6" s="64" t="s">
        <v>233</v>
      </c>
      <c r="N6" s="64" t="s">
        <v>233</v>
      </c>
      <c r="O6" s="64" t="s">
        <v>233</v>
      </c>
      <c r="P6" s="64" t="s">
        <v>233</v>
      </c>
      <c r="Q6" s="64" t="s">
        <v>233</v>
      </c>
      <c r="R6" s="64" t="s">
        <v>233</v>
      </c>
      <c r="S6" s="64" t="s">
        <v>233</v>
      </c>
      <c r="T6" s="64" t="s">
        <v>233</v>
      </c>
      <c r="U6" s="64" t="s">
        <v>233</v>
      </c>
      <c r="V6" s="64" t="s">
        <v>233</v>
      </c>
    </row>
    <row r="7" spans="1:22" x14ac:dyDescent="0.2">
      <c r="A7" s="136" t="s">
        <v>285</v>
      </c>
      <c r="B7" s="188">
        <v>11274538</v>
      </c>
      <c r="C7" s="107" t="s">
        <v>62</v>
      </c>
      <c r="D7" s="19" t="s">
        <v>227</v>
      </c>
      <c r="E7" s="85" t="s">
        <v>377</v>
      </c>
      <c r="F7" s="65">
        <v>5</v>
      </c>
      <c r="G7" s="65" t="s">
        <v>236</v>
      </c>
      <c r="H7" s="45">
        <v>240</v>
      </c>
      <c r="I7" s="45">
        <v>3.6</v>
      </c>
      <c r="J7" s="46" t="s">
        <v>254</v>
      </c>
      <c r="K7" s="47">
        <f t="shared" si="0"/>
        <v>0.8</v>
      </c>
      <c r="L7" s="66">
        <v>27.9</v>
      </c>
      <c r="M7" s="64" t="s">
        <v>233</v>
      </c>
      <c r="N7" s="64" t="s">
        <v>233</v>
      </c>
      <c r="O7" s="64" t="s">
        <v>233</v>
      </c>
      <c r="P7" s="64" t="s">
        <v>233</v>
      </c>
      <c r="Q7" s="64" t="s">
        <v>233</v>
      </c>
      <c r="R7" s="64" t="s">
        <v>233</v>
      </c>
      <c r="S7" s="64" t="s">
        <v>233</v>
      </c>
      <c r="T7" s="64" t="s">
        <v>233</v>
      </c>
      <c r="U7" s="64" t="s">
        <v>233</v>
      </c>
      <c r="V7" s="64" t="s">
        <v>233</v>
      </c>
    </row>
    <row r="8" spans="1:22" x14ac:dyDescent="0.2">
      <c r="A8" s="137" t="s">
        <v>285</v>
      </c>
      <c r="B8" s="188" t="s">
        <v>65</v>
      </c>
      <c r="C8" s="107" t="s">
        <v>66</v>
      </c>
      <c r="D8" s="19" t="s">
        <v>227</v>
      </c>
      <c r="E8" s="85" t="s">
        <v>231</v>
      </c>
      <c r="F8" s="65">
        <v>7</v>
      </c>
      <c r="G8" s="65" t="s">
        <v>235</v>
      </c>
      <c r="H8" s="45">
        <v>82</v>
      </c>
      <c r="I8" s="45">
        <v>1.8</v>
      </c>
      <c r="J8" s="184" t="s">
        <v>254</v>
      </c>
      <c r="K8" s="47">
        <f t="shared" si="0"/>
        <v>0.8</v>
      </c>
      <c r="L8" s="194">
        <v>1390</v>
      </c>
      <c r="M8" s="64" t="s">
        <v>233</v>
      </c>
      <c r="N8" s="64" t="s">
        <v>233</v>
      </c>
      <c r="O8" s="64" t="s">
        <v>233</v>
      </c>
      <c r="P8" s="64" t="s">
        <v>233</v>
      </c>
      <c r="Q8" s="64" t="s">
        <v>233</v>
      </c>
      <c r="R8" s="64" t="s">
        <v>233</v>
      </c>
      <c r="S8" s="64" t="s">
        <v>233</v>
      </c>
      <c r="T8" s="64" t="s">
        <v>233</v>
      </c>
      <c r="U8" s="64" t="s">
        <v>233</v>
      </c>
      <c r="V8" s="64" t="s">
        <v>233</v>
      </c>
    </row>
    <row r="9" spans="1:22" x14ac:dyDescent="0.2">
      <c r="A9" s="137" t="s">
        <v>285</v>
      </c>
      <c r="B9" s="188">
        <v>11264500</v>
      </c>
      <c r="C9" s="19" t="s">
        <v>469</v>
      </c>
      <c r="D9" s="19" t="s">
        <v>227</v>
      </c>
      <c r="E9" s="109" t="s">
        <v>231</v>
      </c>
      <c r="F9" s="65"/>
      <c r="G9" s="65" t="s">
        <v>235</v>
      </c>
      <c r="H9" s="45">
        <v>400</v>
      </c>
      <c r="I9" s="45">
        <v>9</v>
      </c>
      <c r="J9" s="64" t="s">
        <v>255</v>
      </c>
      <c r="K9" s="47">
        <f t="shared" ref="K9:K25" si="1">IF(J9="Lo",0.8,IF(J9="Med",1,(IF(J9="Hi",1.2,"error"))))</f>
        <v>1</v>
      </c>
      <c r="L9" s="66">
        <v>468.8</v>
      </c>
      <c r="M9" s="64" t="s">
        <v>233</v>
      </c>
      <c r="N9" s="64" t="s">
        <v>233</v>
      </c>
      <c r="O9" s="64" t="s">
        <v>233</v>
      </c>
      <c r="P9" s="64" t="s">
        <v>233</v>
      </c>
      <c r="Q9" s="64" t="s">
        <v>233</v>
      </c>
      <c r="R9" s="64" t="s">
        <v>233</v>
      </c>
      <c r="S9" s="64" t="s">
        <v>233</v>
      </c>
      <c r="T9" s="64" t="s">
        <v>233</v>
      </c>
      <c r="U9" s="64" t="s">
        <v>233</v>
      </c>
      <c r="V9" s="64" t="s">
        <v>233</v>
      </c>
    </row>
    <row r="10" spans="1:22" x14ac:dyDescent="0.2">
      <c r="A10" s="136" t="s">
        <v>282</v>
      </c>
      <c r="B10" s="188">
        <v>6713500</v>
      </c>
      <c r="C10" s="107" t="s">
        <v>68</v>
      </c>
      <c r="D10" s="107" t="s">
        <v>214</v>
      </c>
      <c r="E10" s="85" t="s">
        <v>31</v>
      </c>
      <c r="F10" s="65">
        <v>25</v>
      </c>
      <c r="G10" s="65" t="s">
        <v>235</v>
      </c>
      <c r="H10" s="45">
        <v>28</v>
      </c>
      <c r="I10" s="45">
        <v>0.8</v>
      </c>
      <c r="J10" s="46" t="s">
        <v>254</v>
      </c>
      <c r="K10" s="47">
        <f t="shared" si="1"/>
        <v>0.8</v>
      </c>
      <c r="L10" s="66">
        <v>1060</v>
      </c>
      <c r="M10" s="64" t="s">
        <v>233</v>
      </c>
      <c r="N10" s="64" t="s">
        <v>233</v>
      </c>
      <c r="O10" s="64" t="s">
        <v>233</v>
      </c>
      <c r="P10" s="64" t="s">
        <v>233</v>
      </c>
      <c r="Q10" s="64" t="s">
        <v>233</v>
      </c>
      <c r="R10" s="64" t="s">
        <v>233</v>
      </c>
      <c r="S10" s="64" t="s">
        <v>233</v>
      </c>
      <c r="T10" s="64" t="s">
        <v>233</v>
      </c>
      <c r="U10" s="64" t="s">
        <v>233</v>
      </c>
      <c r="V10" s="64" t="s">
        <v>233</v>
      </c>
    </row>
    <row r="11" spans="1:22" x14ac:dyDescent="0.2">
      <c r="A11" s="136" t="s">
        <v>267</v>
      </c>
      <c r="B11" s="188">
        <v>1170100</v>
      </c>
      <c r="C11" s="107" t="s">
        <v>50</v>
      </c>
      <c r="D11" s="19" t="s">
        <v>193</v>
      </c>
      <c r="E11" s="105" t="s">
        <v>231</v>
      </c>
      <c r="F11" s="65">
        <v>58</v>
      </c>
      <c r="G11" s="65" t="s">
        <v>235</v>
      </c>
      <c r="H11" s="47">
        <v>174</v>
      </c>
      <c r="I11" s="47">
        <v>3.2</v>
      </c>
      <c r="J11" s="46" t="s">
        <v>254</v>
      </c>
      <c r="K11" s="46">
        <f t="shared" si="1"/>
        <v>0.8</v>
      </c>
      <c r="L11" s="66">
        <v>107</v>
      </c>
      <c r="M11" s="64" t="s">
        <v>233</v>
      </c>
      <c r="N11" s="64" t="s">
        <v>233</v>
      </c>
      <c r="O11" s="64" t="s">
        <v>233</v>
      </c>
      <c r="P11" s="64" t="s">
        <v>233</v>
      </c>
      <c r="Q11" s="64" t="s">
        <v>233</v>
      </c>
      <c r="R11" s="64" t="s">
        <v>233</v>
      </c>
      <c r="S11" s="64" t="s">
        <v>233</v>
      </c>
      <c r="T11" s="64" t="s">
        <v>233</v>
      </c>
      <c r="U11" s="64" t="s">
        <v>233</v>
      </c>
      <c r="V11" s="64" t="s">
        <v>233</v>
      </c>
    </row>
    <row r="12" spans="1:22" x14ac:dyDescent="0.2">
      <c r="A12" s="136" t="s">
        <v>267</v>
      </c>
      <c r="B12" s="188">
        <v>1209710</v>
      </c>
      <c r="C12" s="107" t="s">
        <v>54</v>
      </c>
      <c r="D12" s="19" t="s">
        <v>193</v>
      </c>
      <c r="E12" s="85" t="s">
        <v>31</v>
      </c>
      <c r="F12" s="65">
        <v>59</v>
      </c>
      <c r="G12" s="65" t="s">
        <v>235</v>
      </c>
      <c r="H12" s="47">
        <v>158</v>
      </c>
      <c r="I12" s="45">
        <v>3</v>
      </c>
      <c r="J12" s="46" t="s">
        <v>255</v>
      </c>
      <c r="K12" s="46">
        <f t="shared" si="1"/>
        <v>1</v>
      </c>
      <c r="L12" s="66">
        <v>85.1</v>
      </c>
      <c r="M12" s="64" t="s">
        <v>233</v>
      </c>
      <c r="N12" s="64" t="s">
        <v>233</v>
      </c>
      <c r="O12" s="64" t="s">
        <v>233</v>
      </c>
      <c r="P12" s="64" t="s">
        <v>233</v>
      </c>
      <c r="Q12" s="64" t="s">
        <v>233</v>
      </c>
      <c r="R12" s="64" t="s">
        <v>233</v>
      </c>
      <c r="S12" s="64" t="s">
        <v>233</v>
      </c>
      <c r="T12" s="64" t="s">
        <v>233</v>
      </c>
      <c r="U12" s="64" t="s">
        <v>233</v>
      </c>
      <c r="V12" s="64" t="s">
        <v>233</v>
      </c>
    </row>
    <row r="13" spans="1:22" x14ac:dyDescent="0.2">
      <c r="A13" s="136" t="s">
        <v>271</v>
      </c>
      <c r="B13" s="188">
        <v>2335870</v>
      </c>
      <c r="C13" s="107" t="s">
        <v>30</v>
      </c>
      <c r="D13" s="19" t="s">
        <v>203</v>
      </c>
      <c r="E13" s="85" t="s">
        <v>31</v>
      </c>
      <c r="F13" s="65">
        <v>45</v>
      </c>
      <c r="G13" s="65" t="s">
        <v>235</v>
      </c>
      <c r="H13" s="47">
        <v>58</v>
      </c>
      <c r="I13" s="45">
        <v>1.2</v>
      </c>
      <c r="J13" s="46" t="s">
        <v>255</v>
      </c>
      <c r="K13" s="46">
        <f t="shared" si="1"/>
        <v>1</v>
      </c>
      <c r="L13" s="66">
        <v>79.5</v>
      </c>
      <c r="M13" s="64" t="s">
        <v>233</v>
      </c>
      <c r="N13" s="64" t="s">
        <v>233</v>
      </c>
      <c r="O13" s="64" t="s">
        <v>233</v>
      </c>
      <c r="P13" s="64" t="s">
        <v>233</v>
      </c>
      <c r="Q13" s="64" t="s">
        <v>233</v>
      </c>
      <c r="R13" s="64" t="s">
        <v>233</v>
      </c>
      <c r="S13" s="64" t="s">
        <v>233</v>
      </c>
      <c r="T13" s="64" t="s">
        <v>233</v>
      </c>
      <c r="U13" s="64" t="s">
        <v>233</v>
      </c>
      <c r="V13" s="64" t="s">
        <v>233</v>
      </c>
    </row>
    <row r="14" spans="1:22" x14ac:dyDescent="0.2">
      <c r="A14" s="136" t="s">
        <v>271</v>
      </c>
      <c r="B14" s="188">
        <v>2338523</v>
      </c>
      <c r="C14" s="107" t="s">
        <v>34</v>
      </c>
      <c r="D14" s="19" t="s">
        <v>203</v>
      </c>
      <c r="E14" s="106" t="s">
        <v>231</v>
      </c>
      <c r="F14" s="65">
        <v>45</v>
      </c>
      <c r="G14" s="65" t="s">
        <v>235</v>
      </c>
      <c r="H14" s="47">
        <v>180</v>
      </c>
      <c r="I14" s="45">
        <v>3.6</v>
      </c>
      <c r="J14" s="46" t="s">
        <v>255</v>
      </c>
      <c r="K14" s="46">
        <f t="shared" si="1"/>
        <v>1</v>
      </c>
      <c r="L14" s="66">
        <v>43.5</v>
      </c>
      <c r="M14" s="64" t="s">
        <v>233</v>
      </c>
      <c r="N14" s="64" t="s">
        <v>233</v>
      </c>
      <c r="O14" s="64" t="s">
        <v>233</v>
      </c>
      <c r="P14" s="64" t="s">
        <v>233</v>
      </c>
      <c r="Q14" s="64" t="s">
        <v>233</v>
      </c>
      <c r="R14" s="64" t="s">
        <v>233</v>
      </c>
      <c r="S14" s="64" t="s">
        <v>233</v>
      </c>
      <c r="T14" s="64" t="s">
        <v>233</v>
      </c>
      <c r="U14" s="64" t="s">
        <v>233</v>
      </c>
      <c r="V14" s="64" t="s">
        <v>233</v>
      </c>
    </row>
    <row r="15" spans="1:22" x14ac:dyDescent="0.2">
      <c r="A15" s="136" t="s">
        <v>275</v>
      </c>
      <c r="B15" s="188">
        <v>5451210</v>
      </c>
      <c r="C15" s="107" t="s">
        <v>92</v>
      </c>
      <c r="D15" s="107" t="s">
        <v>207</v>
      </c>
      <c r="E15" s="85" t="s">
        <v>377</v>
      </c>
      <c r="F15" s="65">
        <v>47</v>
      </c>
      <c r="G15" s="65" t="s">
        <v>236</v>
      </c>
      <c r="H15" s="47">
        <v>320</v>
      </c>
      <c r="I15" s="45">
        <v>5.6</v>
      </c>
      <c r="J15" s="46" t="s">
        <v>256</v>
      </c>
      <c r="K15" s="46">
        <f>IF(J15="Lo",0.8,IF(J15="Med",1,(IF(J15="Hi",1.2,"error"))))</f>
        <v>1.2</v>
      </c>
      <c r="L15" s="66">
        <v>581</v>
      </c>
      <c r="M15" s="64" t="s">
        <v>233</v>
      </c>
      <c r="N15" s="64" t="s">
        <v>233</v>
      </c>
      <c r="O15" s="64" t="s">
        <v>233</v>
      </c>
      <c r="P15" s="64" t="s">
        <v>233</v>
      </c>
      <c r="Q15" s="64" t="s">
        <v>233</v>
      </c>
      <c r="R15" s="64" t="s">
        <v>233</v>
      </c>
      <c r="S15" s="64" t="s">
        <v>233</v>
      </c>
      <c r="T15" s="64" t="s">
        <v>233</v>
      </c>
      <c r="U15" s="64" t="s">
        <v>233</v>
      </c>
      <c r="V15" s="64" t="s">
        <v>233</v>
      </c>
    </row>
    <row r="16" spans="1:22" x14ac:dyDescent="0.2">
      <c r="A16" s="137" t="s">
        <v>287</v>
      </c>
      <c r="B16" s="189">
        <v>13092747</v>
      </c>
      <c r="C16" s="108" t="s">
        <v>122</v>
      </c>
      <c r="D16" s="108" t="s">
        <v>225</v>
      </c>
      <c r="E16" s="85" t="s">
        <v>377</v>
      </c>
      <c r="F16" s="65">
        <v>12</v>
      </c>
      <c r="G16" s="65" t="s">
        <v>235</v>
      </c>
      <c r="H16" s="45">
        <v>300</v>
      </c>
      <c r="I16" s="45">
        <v>4.4000000000000004</v>
      </c>
      <c r="J16" s="47" t="s">
        <v>254</v>
      </c>
      <c r="K16" s="47">
        <f t="shared" si="1"/>
        <v>0.8</v>
      </c>
      <c r="L16" s="66">
        <v>623</v>
      </c>
      <c r="M16" s="64" t="s">
        <v>233</v>
      </c>
      <c r="N16" s="64" t="s">
        <v>233</v>
      </c>
      <c r="O16" s="64" t="s">
        <v>233</v>
      </c>
      <c r="P16" s="64" t="s">
        <v>233</v>
      </c>
      <c r="Q16" s="64" t="s">
        <v>233</v>
      </c>
      <c r="R16" s="64" t="s">
        <v>233</v>
      </c>
      <c r="S16" s="64" t="s">
        <v>233</v>
      </c>
      <c r="T16" s="64" t="s">
        <v>233</v>
      </c>
      <c r="U16" s="64" t="s">
        <v>233</v>
      </c>
      <c r="V16" s="64" t="s">
        <v>233</v>
      </c>
    </row>
    <row r="17" spans="1:22" x14ac:dyDescent="0.2">
      <c r="A17" s="136" t="s">
        <v>280</v>
      </c>
      <c r="B17" s="189">
        <v>394340085524601</v>
      </c>
      <c r="C17" s="107" t="s">
        <v>79</v>
      </c>
      <c r="D17" s="107" t="s">
        <v>211</v>
      </c>
      <c r="E17" s="85" t="s">
        <v>377</v>
      </c>
      <c r="F17" s="65">
        <v>55</v>
      </c>
      <c r="G17" s="65" t="s">
        <v>235</v>
      </c>
      <c r="H17" s="47">
        <v>80</v>
      </c>
      <c r="I17" s="45">
        <v>1.8</v>
      </c>
      <c r="J17" s="46" t="s">
        <v>256</v>
      </c>
      <c r="K17" s="46">
        <f t="shared" si="1"/>
        <v>1.2</v>
      </c>
      <c r="L17" s="66">
        <v>246</v>
      </c>
      <c r="M17" s="64" t="s">
        <v>233</v>
      </c>
      <c r="N17" s="64" t="s">
        <v>233</v>
      </c>
      <c r="O17" s="64" t="s">
        <v>233</v>
      </c>
      <c r="P17" s="64" t="s">
        <v>233</v>
      </c>
      <c r="Q17" s="64" t="s">
        <v>233</v>
      </c>
      <c r="R17" s="64" t="s">
        <v>233</v>
      </c>
      <c r="S17" s="64" t="s">
        <v>233</v>
      </c>
      <c r="T17" s="64" t="s">
        <v>233</v>
      </c>
      <c r="U17" s="64" t="s">
        <v>233</v>
      </c>
      <c r="V17" s="64" t="s">
        <v>233</v>
      </c>
    </row>
    <row r="18" spans="1:22" x14ac:dyDescent="0.2">
      <c r="A18" s="136" t="s">
        <v>283</v>
      </c>
      <c r="B18" s="188">
        <v>8014500</v>
      </c>
      <c r="C18" s="107" t="s">
        <v>258</v>
      </c>
      <c r="D18" s="19" t="s">
        <v>217</v>
      </c>
      <c r="E18" s="106" t="s">
        <v>231</v>
      </c>
      <c r="F18" s="65">
        <v>35</v>
      </c>
      <c r="G18" s="65" t="s">
        <v>236</v>
      </c>
      <c r="H18" s="45">
        <v>340</v>
      </c>
      <c r="I18" s="45">
        <v>5.6</v>
      </c>
      <c r="J18" s="46" t="s">
        <v>255</v>
      </c>
      <c r="K18" s="47">
        <f t="shared" si="1"/>
        <v>1</v>
      </c>
      <c r="L18" s="66">
        <v>1310</v>
      </c>
      <c r="M18" s="64" t="s">
        <v>233</v>
      </c>
      <c r="N18" s="64" t="s">
        <v>233</v>
      </c>
      <c r="O18" s="64" t="s">
        <v>233</v>
      </c>
      <c r="P18" s="64" t="s">
        <v>233</v>
      </c>
      <c r="Q18" s="64" t="s">
        <v>233</v>
      </c>
      <c r="R18" s="64" t="s">
        <v>233</v>
      </c>
      <c r="S18" s="64" t="s">
        <v>233</v>
      </c>
      <c r="T18" s="64" t="s">
        <v>233</v>
      </c>
      <c r="U18" s="64" t="s">
        <v>233</v>
      </c>
      <c r="V18" s="64" t="s">
        <v>233</v>
      </c>
    </row>
    <row r="19" spans="1:22" x14ac:dyDescent="0.2">
      <c r="A19" s="136" t="s">
        <v>270</v>
      </c>
      <c r="B19" s="188">
        <v>1610400</v>
      </c>
      <c r="C19" s="107" t="s">
        <v>56</v>
      </c>
      <c r="D19" s="19" t="s">
        <v>201</v>
      </c>
      <c r="E19" s="106" t="s">
        <v>231</v>
      </c>
      <c r="F19" s="65">
        <v>67</v>
      </c>
      <c r="G19" s="65" t="s">
        <v>235</v>
      </c>
      <c r="H19" s="47">
        <v>320</v>
      </c>
      <c r="I19" s="45">
        <v>6.4</v>
      </c>
      <c r="J19" s="46" t="s">
        <v>255</v>
      </c>
      <c r="K19" s="46">
        <f t="shared" si="1"/>
        <v>1</v>
      </c>
      <c r="L19" s="66">
        <v>32.6</v>
      </c>
      <c r="M19" s="64" t="s">
        <v>233</v>
      </c>
      <c r="N19" s="64" t="s">
        <v>233</v>
      </c>
      <c r="O19" s="64" t="s">
        <v>233</v>
      </c>
      <c r="P19" s="64" t="s">
        <v>233</v>
      </c>
      <c r="Q19" s="64" t="s">
        <v>233</v>
      </c>
      <c r="R19" s="64" t="s">
        <v>233</v>
      </c>
      <c r="S19" s="64" t="s">
        <v>233</v>
      </c>
      <c r="T19" s="64" t="s">
        <v>233</v>
      </c>
      <c r="U19" s="64" t="s">
        <v>233</v>
      </c>
      <c r="V19" s="64" t="s">
        <v>233</v>
      </c>
    </row>
    <row r="20" spans="1:22" x14ac:dyDescent="0.2">
      <c r="A20" s="136" t="s">
        <v>270</v>
      </c>
      <c r="B20" s="188">
        <v>1654000</v>
      </c>
      <c r="C20" s="107" t="s">
        <v>60</v>
      </c>
      <c r="D20" s="19" t="s">
        <v>201</v>
      </c>
      <c r="E20" s="85" t="s">
        <v>31</v>
      </c>
      <c r="F20" s="65">
        <v>45</v>
      </c>
      <c r="G20" s="65" t="s">
        <v>235</v>
      </c>
      <c r="H20" s="47">
        <v>154</v>
      </c>
      <c r="I20" s="45">
        <v>2.8</v>
      </c>
      <c r="J20" s="46" t="s">
        <v>255</v>
      </c>
      <c r="K20" s="46">
        <f t="shared" si="1"/>
        <v>1</v>
      </c>
      <c r="L20" s="66">
        <v>60.7</v>
      </c>
      <c r="M20" s="64" t="s">
        <v>233</v>
      </c>
      <c r="N20" s="64" t="s">
        <v>233</v>
      </c>
      <c r="O20" s="64" t="s">
        <v>233</v>
      </c>
      <c r="P20" s="64" t="s">
        <v>233</v>
      </c>
      <c r="Q20" s="64" t="s">
        <v>233</v>
      </c>
      <c r="R20" s="64" t="s">
        <v>233</v>
      </c>
      <c r="S20" s="64" t="s">
        <v>233</v>
      </c>
      <c r="T20" s="64" t="s">
        <v>233</v>
      </c>
      <c r="U20" s="64" t="s">
        <v>233</v>
      </c>
      <c r="V20" s="64" t="s">
        <v>233</v>
      </c>
    </row>
    <row r="21" spans="1:22" x14ac:dyDescent="0.2">
      <c r="A21" s="136" t="s">
        <v>279</v>
      </c>
      <c r="B21" s="188" t="s">
        <v>460</v>
      </c>
      <c r="C21" s="107" t="s">
        <v>461</v>
      </c>
      <c r="D21" s="19" t="s">
        <v>210</v>
      </c>
      <c r="E21" s="85" t="s">
        <v>31</v>
      </c>
      <c r="F21" s="65">
        <v>51</v>
      </c>
      <c r="G21" s="65" t="s">
        <v>236</v>
      </c>
      <c r="H21" s="47">
        <v>20</v>
      </c>
      <c r="I21" s="45">
        <v>0.6</v>
      </c>
      <c r="J21" s="64" t="s">
        <v>255</v>
      </c>
      <c r="K21" s="46"/>
      <c r="L21" s="66">
        <v>73</v>
      </c>
      <c r="M21" s="64" t="s">
        <v>233</v>
      </c>
      <c r="N21" s="64" t="s">
        <v>233</v>
      </c>
      <c r="O21" s="64" t="s">
        <v>233</v>
      </c>
      <c r="P21" s="64" t="s">
        <v>233</v>
      </c>
      <c r="Q21" s="64" t="s">
        <v>233</v>
      </c>
      <c r="R21" s="64" t="s">
        <v>233</v>
      </c>
      <c r="S21" s="64" t="s">
        <v>233</v>
      </c>
      <c r="T21" s="64" t="s">
        <v>233</v>
      </c>
      <c r="U21" s="64" t="s">
        <v>233</v>
      </c>
      <c r="V21" s="64" t="s">
        <v>233</v>
      </c>
    </row>
    <row r="22" spans="1:22" x14ac:dyDescent="0.2">
      <c r="A22" s="136" t="s">
        <v>284</v>
      </c>
      <c r="B22" s="188" t="s">
        <v>103</v>
      </c>
      <c r="C22" s="107" t="s">
        <v>104</v>
      </c>
      <c r="D22" s="19" t="s">
        <v>218</v>
      </c>
      <c r="E22" s="85" t="s">
        <v>377</v>
      </c>
      <c r="F22" s="65">
        <v>73</v>
      </c>
      <c r="G22" s="65" t="s">
        <v>236</v>
      </c>
      <c r="H22" s="47">
        <v>250</v>
      </c>
      <c r="I22" s="45">
        <v>4.5</v>
      </c>
      <c r="J22" s="64" t="s">
        <v>256</v>
      </c>
      <c r="K22" s="46">
        <f t="shared" si="1"/>
        <v>1.2</v>
      </c>
      <c r="L22" s="66">
        <v>1254</v>
      </c>
      <c r="M22" s="64" t="s">
        <v>233</v>
      </c>
      <c r="N22" s="64" t="s">
        <v>233</v>
      </c>
      <c r="O22" s="64" t="s">
        <v>233</v>
      </c>
      <c r="P22" s="64" t="s">
        <v>233</v>
      </c>
      <c r="Q22" s="64" t="s">
        <v>233</v>
      </c>
      <c r="R22" s="64" t="s">
        <v>233</v>
      </c>
      <c r="S22" s="64" t="s">
        <v>233</v>
      </c>
      <c r="T22" s="64" t="s">
        <v>233</v>
      </c>
      <c r="U22" s="64" t="s">
        <v>233</v>
      </c>
      <c r="V22" s="64" t="s">
        <v>233</v>
      </c>
    </row>
    <row r="23" spans="1:22" x14ac:dyDescent="0.2">
      <c r="A23" s="136" t="s">
        <v>557</v>
      </c>
      <c r="B23" s="188">
        <v>6324970</v>
      </c>
      <c r="C23" s="107" t="s">
        <v>177</v>
      </c>
      <c r="D23" s="19" t="s">
        <v>215</v>
      </c>
      <c r="E23" s="85" t="s">
        <v>231</v>
      </c>
      <c r="F23" s="65">
        <v>43</v>
      </c>
      <c r="G23" s="65" t="s">
        <v>235</v>
      </c>
      <c r="H23" s="47">
        <v>600</v>
      </c>
      <c r="I23" s="45">
        <v>8.8000000000000007</v>
      </c>
      <c r="J23" s="64" t="s">
        <v>255</v>
      </c>
      <c r="K23" s="46">
        <f t="shared" si="1"/>
        <v>1</v>
      </c>
      <c r="L23" s="66">
        <v>3200</v>
      </c>
      <c r="M23" s="64" t="s">
        <v>233</v>
      </c>
      <c r="N23" s="64" t="s">
        <v>233</v>
      </c>
      <c r="O23" s="64" t="s">
        <v>233</v>
      </c>
      <c r="P23" s="64" t="s">
        <v>233</v>
      </c>
      <c r="Q23" s="64" t="s">
        <v>233</v>
      </c>
      <c r="R23" s="64" t="s">
        <v>233</v>
      </c>
      <c r="S23" s="64" t="s">
        <v>233</v>
      </c>
      <c r="T23" s="64" t="s">
        <v>233</v>
      </c>
      <c r="U23" s="64" t="s">
        <v>233</v>
      </c>
      <c r="V23" s="64" t="s">
        <v>233</v>
      </c>
    </row>
    <row r="24" spans="1:22" x14ac:dyDescent="0.2">
      <c r="A24" s="136" t="s">
        <v>272</v>
      </c>
      <c r="B24" s="188">
        <v>2087580</v>
      </c>
      <c r="C24" s="107" t="s">
        <v>37</v>
      </c>
      <c r="D24" s="19" t="s">
        <v>204</v>
      </c>
      <c r="E24" s="85" t="s">
        <v>31</v>
      </c>
      <c r="F24" s="65">
        <v>65</v>
      </c>
      <c r="G24" s="65" t="s">
        <v>235</v>
      </c>
      <c r="H24" s="47">
        <v>40</v>
      </c>
      <c r="I24" s="45">
        <v>0.8</v>
      </c>
      <c r="J24" s="46" t="s">
        <v>255</v>
      </c>
      <c r="K24" s="46">
        <f t="shared" si="1"/>
        <v>1</v>
      </c>
      <c r="L24" s="66">
        <v>53.9</v>
      </c>
      <c r="M24" s="64" t="s">
        <v>233</v>
      </c>
      <c r="N24" s="64" t="s">
        <v>233</v>
      </c>
      <c r="O24" s="64" t="s">
        <v>233</v>
      </c>
      <c r="P24" s="64" t="s">
        <v>233</v>
      </c>
      <c r="Q24" s="64" t="s">
        <v>233</v>
      </c>
      <c r="R24" s="64" t="s">
        <v>233</v>
      </c>
      <c r="S24" s="64" t="s">
        <v>233</v>
      </c>
      <c r="T24" s="64" t="s">
        <v>233</v>
      </c>
      <c r="U24" s="64" t="s">
        <v>233</v>
      </c>
      <c r="V24" s="64" t="s">
        <v>233</v>
      </c>
    </row>
    <row r="25" spans="1:22" x14ac:dyDescent="0.2">
      <c r="A25" s="136" t="s">
        <v>272</v>
      </c>
      <c r="B25" s="188">
        <v>2091500</v>
      </c>
      <c r="C25" s="107" t="s">
        <v>41</v>
      </c>
      <c r="D25" s="19" t="s">
        <v>204</v>
      </c>
      <c r="E25" s="85" t="s">
        <v>377</v>
      </c>
      <c r="F25" s="65">
        <v>65</v>
      </c>
      <c r="G25" s="65" t="s">
        <v>236</v>
      </c>
      <c r="H25" s="47">
        <v>200</v>
      </c>
      <c r="I25" s="45">
        <v>3.8</v>
      </c>
      <c r="J25" s="46" t="s">
        <v>256</v>
      </c>
      <c r="K25" s="46">
        <f t="shared" si="1"/>
        <v>1.2</v>
      </c>
      <c r="L25" s="66">
        <v>1910</v>
      </c>
      <c r="M25" s="64" t="s">
        <v>233</v>
      </c>
      <c r="N25" s="64" t="s">
        <v>233</v>
      </c>
      <c r="O25" s="64" t="s">
        <v>233</v>
      </c>
      <c r="P25" s="64" t="s">
        <v>233</v>
      </c>
      <c r="Q25" s="64" t="s">
        <v>233</v>
      </c>
      <c r="R25" s="64" t="s">
        <v>233</v>
      </c>
      <c r="S25" s="64" t="s">
        <v>233</v>
      </c>
      <c r="T25" s="64" t="s">
        <v>233</v>
      </c>
      <c r="U25" s="64" t="s">
        <v>233</v>
      </c>
      <c r="V25" s="64" t="s">
        <v>233</v>
      </c>
    </row>
    <row r="26" spans="1:22" x14ac:dyDescent="0.2">
      <c r="A26" s="136" t="s">
        <v>48</v>
      </c>
      <c r="B26" s="188">
        <v>6775900</v>
      </c>
      <c r="C26" s="107" t="s">
        <v>161</v>
      </c>
      <c r="D26" s="107" t="s">
        <v>213</v>
      </c>
      <c r="E26" s="106" t="s">
        <v>231</v>
      </c>
      <c r="F26" s="65">
        <v>44</v>
      </c>
      <c r="G26" s="65" t="s">
        <v>236</v>
      </c>
      <c r="H26" s="45">
        <v>660</v>
      </c>
      <c r="I26" s="45">
        <v>10.199999999999999</v>
      </c>
      <c r="J26" s="46" t="s">
        <v>255</v>
      </c>
      <c r="K26" s="47">
        <f t="shared" ref="K26:K31" si="2">IF(J26="Lo",0.8,IF(J26="Med",1,(IF(J26="Hi",1.2,"error"))))</f>
        <v>1</v>
      </c>
      <c r="L26" s="66">
        <v>2500</v>
      </c>
      <c r="M26" s="64" t="s">
        <v>233</v>
      </c>
      <c r="N26" s="64" t="s">
        <v>233</v>
      </c>
      <c r="O26" s="64" t="s">
        <v>233</v>
      </c>
      <c r="P26" s="64" t="s">
        <v>233</v>
      </c>
      <c r="Q26" s="64" t="s">
        <v>233</v>
      </c>
      <c r="R26" s="64" t="s">
        <v>233</v>
      </c>
      <c r="S26" s="64" t="s">
        <v>233</v>
      </c>
      <c r="T26" s="64" t="s">
        <v>233</v>
      </c>
      <c r="U26" s="64" t="s">
        <v>233</v>
      </c>
      <c r="V26" s="64" t="s">
        <v>233</v>
      </c>
    </row>
    <row r="27" spans="1:22" x14ac:dyDescent="0.2">
      <c r="A27" s="136" t="s">
        <v>48</v>
      </c>
      <c r="B27" s="188">
        <v>6800000</v>
      </c>
      <c r="C27" s="107" t="s">
        <v>45</v>
      </c>
      <c r="D27" s="107" t="s">
        <v>213</v>
      </c>
      <c r="E27" s="85" t="s">
        <v>377</v>
      </c>
      <c r="F27" s="65">
        <v>47</v>
      </c>
      <c r="G27" s="65" t="s">
        <v>236</v>
      </c>
      <c r="H27" s="45">
        <v>194</v>
      </c>
      <c r="I27" s="45">
        <v>3.4</v>
      </c>
      <c r="J27" s="46" t="s">
        <v>255</v>
      </c>
      <c r="K27" s="47">
        <f t="shared" si="2"/>
        <v>1</v>
      </c>
      <c r="L27" s="66">
        <v>955</v>
      </c>
      <c r="M27" s="64" t="s">
        <v>233</v>
      </c>
      <c r="N27" s="64" t="s">
        <v>233</v>
      </c>
      <c r="O27" s="64" t="s">
        <v>233</v>
      </c>
      <c r="P27" s="64" t="s">
        <v>233</v>
      </c>
      <c r="Q27" s="64" t="s">
        <v>233</v>
      </c>
      <c r="R27" s="64" t="s">
        <v>233</v>
      </c>
      <c r="S27" s="64" t="s">
        <v>233</v>
      </c>
      <c r="T27" s="64" t="s">
        <v>233</v>
      </c>
      <c r="U27" s="64" t="s">
        <v>233</v>
      </c>
      <c r="V27" s="64" t="s">
        <v>233</v>
      </c>
    </row>
    <row r="28" spans="1:22" x14ac:dyDescent="0.2">
      <c r="A28" s="136" t="s">
        <v>291</v>
      </c>
      <c r="B28" s="188">
        <v>8227000</v>
      </c>
      <c r="C28" s="107" t="s">
        <v>167</v>
      </c>
      <c r="D28" s="19" t="s">
        <v>223</v>
      </c>
      <c r="E28" s="106" t="s">
        <v>231</v>
      </c>
      <c r="F28" s="65">
        <v>21</v>
      </c>
      <c r="G28" s="65" t="s">
        <v>235</v>
      </c>
      <c r="H28" s="45">
        <v>560</v>
      </c>
      <c r="I28" s="45">
        <v>10.6</v>
      </c>
      <c r="J28" s="46" t="s">
        <v>254</v>
      </c>
      <c r="K28" s="47">
        <f t="shared" si="2"/>
        <v>0.8</v>
      </c>
      <c r="L28" s="66">
        <v>1330</v>
      </c>
      <c r="M28" s="64" t="s">
        <v>233</v>
      </c>
      <c r="N28" s="64" t="s">
        <v>233</v>
      </c>
      <c r="O28" s="64" t="s">
        <v>233</v>
      </c>
      <c r="P28" s="64" t="s">
        <v>233</v>
      </c>
      <c r="Q28" s="64" t="s">
        <v>233</v>
      </c>
      <c r="R28" s="64" t="s">
        <v>233</v>
      </c>
      <c r="S28" s="64" t="s">
        <v>233</v>
      </c>
      <c r="T28" s="64" t="s">
        <v>233</v>
      </c>
      <c r="U28" s="64" t="s">
        <v>233</v>
      </c>
      <c r="V28" s="64" t="s">
        <v>233</v>
      </c>
    </row>
    <row r="29" spans="1:22" x14ac:dyDescent="0.2">
      <c r="A29" s="136" t="s">
        <v>269</v>
      </c>
      <c r="B29" s="188">
        <v>1349150</v>
      </c>
      <c r="C29" s="107" t="s">
        <v>96</v>
      </c>
      <c r="D29" s="19" t="s">
        <v>200</v>
      </c>
      <c r="E29" s="85" t="s">
        <v>377</v>
      </c>
      <c r="F29" s="65">
        <v>83</v>
      </c>
      <c r="G29" s="65" t="s">
        <v>235</v>
      </c>
      <c r="H29" s="47">
        <v>140</v>
      </c>
      <c r="I29" s="45">
        <v>2.4</v>
      </c>
      <c r="J29" s="46" t="s">
        <v>255</v>
      </c>
      <c r="K29" s="46">
        <f t="shared" si="2"/>
        <v>1</v>
      </c>
      <c r="L29" s="66">
        <v>155</v>
      </c>
      <c r="M29" s="64" t="s">
        <v>233</v>
      </c>
      <c r="N29" s="64" t="s">
        <v>233</v>
      </c>
      <c r="O29" s="64" t="s">
        <v>233</v>
      </c>
      <c r="P29" s="64" t="s">
        <v>233</v>
      </c>
      <c r="Q29" s="64" t="s">
        <v>233</v>
      </c>
      <c r="R29" s="64" t="s">
        <v>233</v>
      </c>
      <c r="S29" s="64" t="s">
        <v>233</v>
      </c>
      <c r="T29" s="64" t="s">
        <v>233</v>
      </c>
      <c r="U29" s="64" t="s">
        <v>233</v>
      </c>
      <c r="V29" s="64" t="s">
        <v>233</v>
      </c>
    </row>
    <row r="30" spans="1:22" x14ac:dyDescent="0.2">
      <c r="A30" s="136" t="s">
        <v>277</v>
      </c>
      <c r="B30" s="188">
        <v>4161820</v>
      </c>
      <c r="C30" s="107" t="s">
        <v>98</v>
      </c>
      <c r="D30" s="107" t="s">
        <v>208</v>
      </c>
      <c r="E30" s="85" t="s">
        <v>31</v>
      </c>
      <c r="F30" s="65">
        <v>56</v>
      </c>
      <c r="G30" s="65" t="s">
        <v>235</v>
      </c>
      <c r="H30" s="47">
        <v>200</v>
      </c>
      <c r="I30" s="45">
        <v>3.4</v>
      </c>
      <c r="J30" s="46" t="s">
        <v>256</v>
      </c>
      <c r="K30" s="46">
        <f t="shared" si="2"/>
        <v>1.2</v>
      </c>
      <c r="L30" s="66">
        <v>803</v>
      </c>
      <c r="M30" s="64" t="s">
        <v>233</v>
      </c>
      <c r="N30" s="64" t="s">
        <v>233</v>
      </c>
      <c r="O30" s="64" t="s">
        <v>233</v>
      </c>
      <c r="P30" s="64" t="s">
        <v>233</v>
      </c>
      <c r="Q30" s="64" t="s">
        <v>233</v>
      </c>
      <c r="R30" s="64" t="s">
        <v>233</v>
      </c>
      <c r="S30" s="64" t="s">
        <v>233</v>
      </c>
      <c r="T30" s="64" t="s">
        <v>233</v>
      </c>
      <c r="U30" s="64" t="s">
        <v>233</v>
      </c>
      <c r="V30" s="64" t="s">
        <v>233</v>
      </c>
    </row>
    <row r="31" spans="1:22" x14ac:dyDescent="0.2">
      <c r="A31" s="136" t="s">
        <v>286</v>
      </c>
      <c r="B31" s="188" t="s">
        <v>81</v>
      </c>
      <c r="C31" s="107" t="s">
        <v>82</v>
      </c>
      <c r="D31" s="19" t="s">
        <v>226</v>
      </c>
      <c r="E31" s="85" t="s">
        <v>377</v>
      </c>
      <c r="F31" s="65">
        <v>3</v>
      </c>
      <c r="G31" s="65" t="s">
        <v>236</v>
      </c>
      <c r="H31" s="45">
        <v>80</v>
      </c>
      <c r="I31" s="45">
        <v>2</v>
      </c>
      <c r="J31" s="64" t="s">
        <v>255</v>
      </c>
      <c r="K31" s="47">
        <f t="shared" si="2"/>
        <v>1</v>
      </c>
      <c r="L31" s="194" t="s">
        <v>473</v>
      </c>
      <c r="M31" s="64" t="s">
        <v>233</v>
      </c>
      <c r="N31" s="64" t="s">
        <v>233</v>
      </c>
      <c r="O31" s="64" t="s">
        <v>233</v>
      </c>
      <c r="P31" s="64" t="s">
        <v>233</v>
      </c>
      <c r="Q31" s="64" t="s">
        <v>233</v>
      </c>
      <c r="R31" s="64" t="s">
        <v>233</v>
      </c>
      <c r="S31" s="64" t="s">
        <v>233</v>
      </c>
      <c r="T31" s="64" t="s">
        <v>233</v>
      </c>
      <c r="U31" s="64" t="s">
        <v>233</v>
      </c>
      <c r="V31" s="64" t="s">
        <v>233</v>
      </c>
    </row>
    <row r="32" spans="1:22" x14ac:dyDescent="0.2">
      <c r="A32" s="136" t="s">
        <v>286</v>
      </c>
      <c r="B32" s="188">
        <v>14205400</v>
      </c>
      <c r="C32" s="107" t="s">
        <v>182</v>
      </c>
      <c r="D32" s="19" t="s">
        <v>226</v>
      </c>
      <c r="E32" s="106" t="s">
        <v>231</v>
      </c>
      <c r="F32" s="65">
        <v>3</v>
      </c>
      <c r="G32" s="65" t="s">
        <v>235</v>
      </c>
      <c r="H32" s="45">
        <v>90</v>
      </c>
      <c r="I32" s="45">
        <v>2.2000000000000002</v>
      </c>
      <c r="J32" s="46" t="s">
        <v>254</v>
      </c>
      <c r="K32" s="47">
        <f t="shared" ref="K32:K41" si="3">IF(J32="Lo",0.8,IF(J32="Med",1,(IF(J32="Hi",1.2,"error"))))</f>
        <v>0.8</v>
      </c>
      <c r="L32" s="66">
        <v>32.9</v>
      </c>
      <c r="M32" s="64" t="s">
        <v>233</v>
      </c>
      <c r="N32" s="64" t="s">
        <v>233</v>
      </c>
      <c r="O32" s="64" t="s">
        <v>233</v>
      </c>
      <c r="P32" s="64" t="s">
        <v>233</v>
      </c>
      <c r="Q32" s="64" t="s">
        <v>233</v>
      </c>
      <c r="R32" s="64" t="s">
        <v>233</v>
      </c>
      <c r="S32" s="64" t="s">
        <v>233</v>
      </c>
      <c r="T32" s="64" t="s">
        <v>233</v>
      </c>
      <c r="U32" s="64" t="s">
        <v>233</v>
      </c>
      <c r="V32" s="64" t="s">
        <v>233</v>
      </c>
    </row>
    <row r="33" spans="1:25" x14ac:dyDescent="0.2">
      <c r="A33" s="136" t="s">
        <v>286</v>
      </c>
      <c r="B33" s="188">
        <v>14206950</v>
      </c>
      <c r="C33" s="107" t="s">
        <v>86</v>
      </c>
      <c r="D33" s="19" t="s">
        <v>226</v>
      </c>
      <c r="E33" s="85" t="s">
        <v>31</v>
      </c>
      <c r="F33" s="65">
        <v>3</v>
      </c>
      <c r="G33" s="65" t="s">
        <v>235</v>
      </c>
      <c r="H33" s="45">
        <v>50</v>
      </c>
      <c r="I33" s="45">
        <v>1.2</v>
      </c>
      <c r="J33" s="46" t="s">
        <v>254</v>
      </c>
      <c r="K33" s="47">
        <f t="shared" si="3"/>
        <v>0.8</v>
      </c>
      <c r="L33" s="66">
        <v>80.7</v>
      </c>
      <c r="M33" s="64" t="s">
        <v>233</v>
      </c>
      <c r="N33" s="64" t="s">
        <v>233</v>
      </c>
      <c r="O33" s="64" t="s">
        <v>233</v>
      </c>
      <c r="P33" s="64" t="s">
        <v>233</v>
      </c>
      <c r="Q33" s="64" t="s">
        <v>233</v>
      </c>
      <c r="R33" s="64" t="s">
        <v>233</v>
      </c>
      <c r="S33" s="64" t="s">
        <v>233</v>
      </c>
      <c r="T33" s="64" t="s">
        <v>233</v>
      </c>
      <c r="U33" s="64" t="s">
        <v>233</v>
      </c>
      <c r="V33" s="64" t="s">
        <v>233</v>
      </c>
    </row>
    <row r="34" spans="1:25" x14ac:dyDescent="0.2">
      <c r="A34" s="136" t="s">
        <v>274</v>
      </c>
      <c r="B34" s="188">
        <v>2172300</v>
      </c>
      <c r="C34" s="107" t="s">
        <v>118</v>
      </c>
      <c r="D34" s="107" t="s">
        <v>206</v>
      </c>
      <c r="E34" s="106" t="s">
        <v>231</v>
      </c>
      <c r="F34" s="65">
        <v>65</v>
      </c>
      <c r="G34" s="65" t="s">
        <v>236</v>
      </c>
      <c r="H34" s="47">
        <v>108</v>
      </c>
      <c r="I34" s="45">
        <v>1.8</v>
      </c>
      <c r="J34" s="46" t="s">
        <v>255</v>
      </c>
      <c r="K34" s="46">
        <f t="shared" si="3"/>
        <v>1</v>
      </c>
      <c r="L34" s="66">
        <v>40.4</v>
      </c>
      <c r="M34" s="64" t="s">
        <v>233</v>
      </c>
      <c r="N34" s="64" t="s">
        <v>233</v>
      </c>
      <c r="O34" s="64" t="s">
        <v>233</v>
      </c>
      <c r="P34" s="64" t="s">
        <v>233</v>
      </c>
      <c r="Q34" s="64" t="s">
        <v>233</v>
      </c>
      <c r="R34" s="64" t="s">
        <v>233</v>
      </c>
      <c r="S34" s="64" t="s">
        <v>233</v>
      </c>
      <c r="T34" s="64" t="s">
        <v>233</v>
      </c>
      <c r="U34" s="64" t="s">
        <v>233</v>
      </c>
      <c r="V34" s="64" t="s">
        <v>233</v>
      </c>
    </row>
    <row r="35" spans="1:25" x14ac:dyDescent="0.2">
      <c r="A35" s="136" t="s">
        <v>292</v>
      </c>
      <c r="B35" s="188">
        <v>8057200</v>
      </c>
      <c r="C35" s="107" t="s">
        <v>72</v>
      </c>
      <c r="D35" s="19" t="s">
        <v>220</v>
      </c>
      <c r="E35" s="85" t="s">
        <v>31</v>
      </c>
      <c r="F35" s="65" t="s">
        <v>237</v>
      </c>
      <c r="G35" s="65" t="s">
        <v>235</v>
      </c>
      <c r="H35" s="45">
        <v>440</v>
      </c>
      <c r="I35" s="45">
        <v>7</v>
      </c>
      <c r="J35" s="46" t="s">
        <v>256</v>
      </c>
      <c r="K35" s="47">
        <f t="shared" si="3"/>
        <v>1.2</v>
      </c>
      <c r="L35" s="66">
        <v>173</v>
      </c>
      <c r="M35" s="64" t="s">
        <v>233</v>
      </c>
      <c r="N35" s="64" t="s">
        <v>233</v>
      </c>
      <c r="O35" s="64" t="s">
        <v>233</v>
      </c>
      <c r="P35" s="64" t="s">
        <v>233</v>
      </c>
      <c r="Q35" s="64" t="s">
        <v>233</v>
      </c>
      <c r="R35" s="64" t="s">
        <v>233</v>
      </c>
      <c r="S35" s="64" t="s">
        <v>233</v>
      </c>
      <c r="T35" s="64" t="s">
        <v>233</v>
      </c>
      <c r="U35" s="64" t="s">
        <v>233</v>
      </c>
      <c r="V35" s="64" t="s">
        <v>233</v>
      </c>
    </row>
    <row r="36" spans="1:25" x14ac:dyDescent="0.2">
      <c r="A36" s="136" t="s">
        <v>292</v>
      </c>
      <c r="B36" s="188">
        <v>8195000</v>
      </c>
      <c r="C36" s="107" t="s">
        <v>169</v>
      </c>
      <c r="D36" s="19" t="s">
        <v>220</v>
      </c>
      <c r="E36" s="106" t="s">
        <v>231</v>
      </c>
      <c r="F36" s="65">
        <v>30</v>
      </c>
      <c r="G36" s="65" t="s">
        <v>235</v>
      </c>
      <c r="H36" s="45">
        <v>380</v>
      </c>
      <c r="I36" s="45">
        <v>7.6</v>
      </c>
      <c r="J36" s="46" t="s">
        <v>255</v>
      </c>
      <c r="K36" s="47">
        <f t="shared" si="3"/>
        <v>1</v>
      </c>
      <c r="L36" s="66">
        <v>1030</v>
      </c>
      <c r="M36" s="64" t="s">
        <v>233</v>
      </c>
      <c r="N36" s="64" t="s">
        <v>233</v>
      </c>
      <c r="O36" s="64" t="s">
        <v>233</v>
      </c>
      <c r="P36" s="64" t="s">
        <v>233</v>
      </c>
      <c r="Q36" s="64" t="s">
        <v>233</v>
      </c>
      <c r="R36" s="64" t="s">
        <v>233</v>
      </c>
      <c r="S36" s="64" t="s">
        <v>233</v>
      </c>
      <c r="T36" s="64" t="s">
        <v>233</v>
      </c>
      <c r="U36" s="64" t="s">
        <v>233</v>
      </c>
      <c r="V36" s="64" t="s">
        <v>233</v>
      </c>
    </row>
    <row r="37" spans="1:25" x14ac:dyDescent="0.2">
      <c r="A37" s="136" t="s">
        <v>290</v>
      </c>
      <c r="B37" s="188">
        <v>10168000</v>
      </c>
      <c r="C37" s="107" t="s">
        <v>133</v>
      </c>
      <c r="D37" s="19" t="s">
        <v>222</v>
      </c>
      <c r="E37" s="85" t="s">
        <v>31</v>
      </c>
      <c r="F37" s="65">
        <v>19</v>
      </c>
      <c r="G37" s="65" t="s">
        <v>238</v>
      </c>
      <c r="H37" s="45">
        <v>24</v>
      </c>
      <c r="I37" s="45">
        <v>0.8</v>
      </c>
      <c r="J37" s="46" t="s">
        <v>254</v>
      </c>
      <c r="K37" s="47">
        <f t="shared" si="3"/>
        <v>0.8</v>
      </c>
      <c r="L37" s="66">
        <v>117</v>
      </c>
      <c r="M37" s="64" t="s">
        <v>233</v>
      </c>
      <c r="N37" s="64" t="s">
        <v>233</v>
      </c>
      <c r="O37" s="64" t="s">
        <v>233</v>
      </c>
      <c r="P37" s="64" t="s">
        <v>233</v>
      </c>
      <c r="Q37" s="64" t="s">
        <v>233</v>
      </c>
      <c r="R37" s="64" t="s">
        <v>233</v>
      </c>
      <c r="S37" s="64" t="s">
        <v>233</v>
      </c>
      <c r="T37" s="64" t="s">
        <v>233</v>
      </c>
      <c r="U37" s="64" t="s">
        <v>233</v>
      </c>
      <c r="V37" s="64" t="s">
        <v>233</v>
      </c>
    </row>
    <row r="38" spans="1:25" x14ac:dyDescent="0.2">
      <c r="A38" s="136" t="s">
        <v>290</v>
      </c>
      <c r="B38" s="188">
        <v>10172200</v>
      </c>
      <c r="C38" s="107" t="s">
        <v>464</v>
      </c>
      <c r="D38" s="19" t="s">
        <v>222</v>
      </c>
      <c r="E38" s="106" t="s">
        <v>231</v>
      </c>
      <c r="F38" s="65">
        <v>19</v>
      </c>
      <c r="G38" s="65" t="s">
        <v>235</v>
      </c>
      <c r="H38" s="45">
        <v>34</v>
      </c>
      <c r="I38" s="45">
        <v>1.2</v>
      </c>
      <c r="J38" s="46" t="s">
        <v>255</v>
      </c>
      <c r="K38" s="47">
        <f t="shared" si="3"/>
        <v>1</v>
      </c>
      <c r="L38" s="66">
        <v>18.7</v>
      </c>
      <c r="M38" s="64" t="s">
        <v>458</v>
      </c>
      <c r="N38" s="64" t="s">
        <v>458</v>
      </c>
      <c r="O38" s="64" t="s">
        <v>458</v>
      </c>
      <c r="P38" s="64" t="s">
        <v>458</v>
      </c>
      <c r="Q38" s="64" t="s">
        <v>458</v>
      </c>
      <c r="R38" s="64" t="s">
        <v>458</v>
      </c>
      <c r="S38" s="64" t="s">
        <v>458</v>
      </c>
      <c r="T38" s="64" t="s">
        <v>458</v>
      </c>
      <c r="U38" s="64" t="s">
        <v>458</v>
      </c>
      <c r="V38" s="64" t="s">
        <v>458</v>
      </c>
    </row>
    <row r="39" spans="1:25" x14ac:dyDescent="0.2">
      <c r="A39" s="136" t="s">
        <v>288</v>
      </c>
      <c r="B39" s="188">
        <v>12056500</v>
      </c>
      <c r="C39" s="107" t="s">
        <v>463</v>
      </c>
      <c r="D39" s="19" t="s">
        <v>224</v>
      </c>
      <c r="E39" s="106" t="s">
        <v>231</v>
      </c>
      <c r="F39" s="65">
        <v>1</v>
      </c>
      <c r="G39" s="65" t="s">
        <v>235</v>
      </c>
      <c r="H39" s="45">
        <v>156</v>
      </c>
      <c r="I39" s="45">
        <v>2.8</v>
      </c>
      <c r="J39" s="46" t="s">
        <v>254</v>
      </c>
      <c r="K39" s="47">
        <f t="shared" si="3"/>
        <v>0.8</v>
      </c>
      <c r="L39" s="66">
        <v>147</v>
      </c>
      <c r="M39" s="64" t="s">
        <v>458</v>
      </c>
      <c r="N39" s="64" t="s">
        <v>458</v>
      </c>
      <c r="O39" s="64" t="s">
        <v>458</v>
      </c>
      <c r="P39" s="64" t="s">
        <v>458</v>
      </c>
      <c r="Q39" s="64" t="s">
        <v>458</v>
      </c>
      <c r="R39" s="64" t="s">
        <v>458</v>
      </c>
      <c r="S39" s="64" t="s">
        <v>458</v>
      </c>
      <c r="T39" s="64" t="s">
        <v>458</v>
      </c>
      <c r="U39" s="64" t="s">
        <v>458</v>
      </c>
      <c r="V39" s="64" t="s">
        <v>458</v>
      </c>
    </row>
    <row r="40" spans="1:25" x14ac:dyDescent="0.2">
      <c r="A40" s="136" t="s">
        <v>288</v>
      </c>
      <c r="B40" s="188">
        <v>12505450</v>
      </c>
      <c r="C40" s="107" t="s">
        <v>154</v>
      </c>
      <c r="D40" s="19" t="s">
        <v>224</v>
      </c>
      <c r="E40" s="85" t="s">
        <v>377</v>
      </c>
      <c r="F40" s="65">
        <v>10</v>
      </c>
      <c r="G40" s="65" t="s">
        <v>235</v>
      </c>
      <c r="H40" s="45">
        <v>360</v>
      </c>
      <c r="I40" s="45">
        <v>6</v>
      </c>
      <c r="J40" s="46" t="s">
        <v>254</v>
      </c>
      <c r="K40" s="47">
        <f t="shared" si="3"/>
        <v>0.8</v>
      </c>
      <c r="L40" s="66">
        <v>160</v>
      </c>
      <c r="M40" s="64" t="s">
        <v>233</v>
      </c>
      <c r="N40" s="64" t="s">
        <v>233</v>
      </c>
      <c r="O40" s="64" t="s">
        <v>233</v>
      </c>
      <c r="P40" s="64" t="s">
        <v>233</v>
      </c>
      <c r="Q40" s="64" t="s">
        <v>233</v>
      </c>
      <c r="R40" s="64" t="s">
        <v>233</v>
      </c>
      <c r="S40" s="64" t="s">
        <v>233</v>
      </c>
      <c r="T40" s="64" t="s">
        <v>233</v>
      </c>
      <c r="U40" s="64" t="s">
        <v>233</v>
      </c>
      <c r="V40" s="64" t="s">
        <v>233</v>
      </c>
    </row>
    <row r="41" spans="1:25" ht="13.5" thickBot="1" x14ac:dyDescent="0.25">
      <c r="A41" s="240" t="s">
        <v>281</v>
      </c>
      <c r="B41" s="241">
        <v>4063700</v>
      </c>
      <c r="C41" s="242" t="s">
        <v>90</v>
      </c>
      <c r="D41" s="242" t="s">
        <v>212</v>
      </c>
      <c r="E41" s="243" t="s">
        <v>231</v>
      </c>
      <c r="F41" s="244">
        <v>50</v>
      </c>
      <c r="G41" s="244" t="s">
        <v>235</v>
      </c>
      <c r="H41" s="245">
        <v>580</v>
      </c>
      <c r="I41" s="246">
        <v>10.6</v>
      </c>
      <c r="J41" s="245" t="s">
        <v>255</v>
      </c>
      <c r="K41" s="245">
        <f t="shared" si="3"/>
        <v>1</v>
      </c>
      <c r="L41" s="247">
        <v>363</v>
      </c>
      <c r="M41" s="64" t="s">
        <v>233</v>
      </c>
      <c r="N41" s="64" t="s">
        <v>233</v>
      </c>
      <c r="O41" s="64" t="s">
        <v>233</v>
      </c>
      <c r="P41" s="64" t="s">
        <v>233</v>
      </c>
      <c r="Q41" s="64" t="s">
        <v>233</v>
      </c>
      <c r="R41" s="64" t="s">
        <v>233</v>
      </c>
      <c r="S41" s="64" t="s">
        <v>233</v>
      </c>
      <c r="T41" s="64" t="s">
        <v>233</v>
      </c>
      <c r="U41" s="64" t="s">
        <v>233</v>
      </c>
      <c r="V41" s="64" t="s">
        <v>233</v>
      </c>
    </row>
    <row r="42" spans="1:25" ht="34.5" customHeight="1" x14ac:dyDescent="0.2">
      <c r="A42" s="138"/>
      <c r="B42" s="59"/>
      <c r="C42" s="60" t="s">
        <v>465</v>
      </c>
      <c r="E42" s="21"/>
      <c r="H42" s="45"/>
      <c r="I42" s="45"/>
      <c r="J42" s="45"/>
      <c r="K42" s="45"/>
      <c r="M42" s="259" t="s">
        <v>462</v>
      </c>
      <c r="N42" s="260"/>
      <c r="O42" s="260"/>
      <c r="P42" s="260"/>
      <c r="Q42" s="260"/>
      <c r="R42" s="260"/>
      <c r="S42" s="260"/>
      <c r="T42" s="260"/>
      <c r="U42" s="260"/>
      <c r="V42" s="260"/>
    </row>
    <row r="43" spans="1:25" ht="34.5" customHeight="1" x14ac:dyDescent="0.2">
      <c r="A43" s="138"/>
      <c r="B43" s="59"/>
      <c r="C43" s="60" t="s">
        <v>466</v>
      </c>
      <c r="E43" s="68"/>
      <c r="W43" s="258"/>
      <c r="X43" s="258"/>
      <c r="Y43" s="258"/>
    </row>
    <row r="44" spans="1:25" x14ac:dyDescent="0.2">
      <c r="C44" s="60"/>
      <c r="E44" s="68"/>
      <c r="F44" s="23"/>
      <c r="G44" s="23"/>
      <c r="L44" s="23"/>
    </row>
    <row r="46" spans="1:25" ht="13.5" customHeight="1" x14ac:dyDescent="0.2">
      <c r="E46" s="58"/>
      <c r="F46" s="58"/>
      <c r="G46" s="58"/>
      <c r="H46" s="58"/>
    </row>
    <row r="49" spans="1:11" x14ac:dyDescent="0.2">
      <c r="A49" s="43"/>
      <c r="B49"/>
      <c r="C49"/>
      <c r="D49"/>
      <c r="H49"/>
      <c r="I49"/>
      <c r="J49"/>
      <c r="K49"/>
    </row>
    <row r="50" spans="1:11" x14ac:dyDescent="0.2">
      <c r="A50" s="43"/>
      <c r="B50"/>
      <c r="C50"/>
      <c r="D50"/>
      <c r="H50"/>
      <c r="I50"/>
      <c r="J50"/>
      <c r="K50"/>
    </row>
    <row r="51" spans="1:11" x14ac:dyDescent="0.2">
      <c r="A51" s="43"/>
      <c r="B51"/>
      <c r="C51"/>
      <c r="D51"/>
      <c r="H51"/>
      <c r="I51"/>
      <c r="J51"/>
      <c r="K51"/>
    </row>
    <row r="52" spans="1:11" x14ac:dyDescent="0.2">
      <c r="A52" s="43"/>
      <c r="B52"/>
      <c r="C52"/>
      <c r="D52"/>
      <c r="H52"/>
      <c r="I52"/>
      <c r="J52"/>
      <c r="K52"/>
    </row>
    <row r="53" spans="1:11" x14ac:dyDescent="0.2">
      <c r="A53" s="43"/>
      <c r="B53"/>
      <c r="C53"/>
      <c r="D53"/>
      <c r="H53"/>
      <c r="I53"/>
      <c r="J53"/>
      <c r="K53"/>
    </row>
    <row r="54" spans="1:11" x14ac:dyDescent="0.2">
      <c r="A54" s="43"/>
      <c r="B54"/>
      <c r="C54"/>
      <c r="D54"/>
      <c r="H54"/>
      <c r="I54"/>
      <c r="J54"/>
      <c r="K54"/>
    </row>
    <row r="55" spans="1:11" x14ac:dyDescent="0.2">
      <c r="A55" s="43"/>
      <c r="B55"/>
      <c r="C55"/>
      <c r="D55"/>
      <c r="H55"/>
      <c r="I55"/>
      <c r="J55"/>
      <c r="K55"/>
    </row>
    <row r="56" spans="1:11" x14ac:dyDescent="0.2">
      <c r="A56" s="43"/>
      <c r="B56"/>
      <c r="C56"/>
      <c r="D56"/>
      <c r="H56"/>
      <c r="I56"/>
      <c r="J56"/>
      <c r="K56"/>
    </row>
    <row r="57" spans="1:11" x14ac:dyDescent="0.2">
      <c r="A57" s="43"/>
      <c r="B57"/>
      <c r="C57"/>
      <c r="D57"/>
      <c r="H57"/>
      <c r="I57"/>
      <c r="J57"/>
      <c r="K57"/>
    </row>
    <row r="58" spans="1:11" x14ac:dyDescent="0.2">
      <c r="A58" s="43"/>
      <c r="B58"/>
      <c r="C58"/>
      <c r="D58"/>
      <c r="H58"/>
      <c r="I58"/>
      <c r="J58"/>
      <c r="K58"/>
    </row>
    <row r="59" spans="1:11" x14ac:dyDescent="0.2">
      <c r="A59" s="43"/>
      <c r="B59"/>
      <c r="C59"/>
      <c r="D59"/>
      <c r="H59"/>
      <c r="I59"/>
      <c r="J59"/>
      <c r="K59"/>
    </row>
    <row r="60" spans="1:11" x14ac:dyDescent="0.2">
      <c r="A60" s="43"/>
      <c r="B60"/>
      <c r="C60"/>
      <c r="D60"/>
      <c r="H60"/>
      <c r="I60"/>
      <c r="J60"/>
      <c r="K60"/>
    </row>
    <row r="61" spans="1:11" x14ac:dyDescent="0.2">
      <c r="A61" s="43"/>
      <c r="B61"/>
      <c r="C61"/>
      <c r="D61"/>
      <c r="H61"/>
      <c r="I61"/>
      <c r="J61"/>
      <c r="K61"/>
    </row>
    <row r="62" spans="1:11" x14ac:dyDescent="0.2">
      <c r="A62" s="43"/>
      <c r="B62"/>
      <c r="C62"/>
      <c r="D62"/>
      <c r="H62"/>
      <c r="I62"/>
      <c r="J62"/>
      <c r="K62"/>
    </row>
    <row r="63" spans="1:11" x14ac:dyDescent="0.2">
      <c r="A63" s="43"/>
      <c r="B63"/>
      <c r="C63"/>
      <c r="D63"/>
      <c r="H63"/>
      <c r="I63"/>
      <c r="J63"/>
      <c r="K63"/>
    </row>
    <row r="64" spans="1:11" x14ac:dyDescent="0.2">
      <c r="A64" s="43"/>
      <c r="B64"/>
      <c r="C64"/>
      <c r="D64"/>
      <c r="H64"/>
      <c r="I64"/>
      <c r="J64"/>
      <c r="K64"/>
    </row>
    <row r="65" spans="1:11" x14ac:dyDescent="0.2">
      <c r="A65" s="43"/>
      <c r="B65"/>
      <c r="C65"/>
      <c r="D65"/>
      <c r="H65"/>
      <c r="I65"/>
      <c r="J65"/>
      <c r="K65"/>
    </row>
    <row r="66" spans="1:11" x14ac:dyDescent="0.2">
      <c r="A66" s="43"/>
      <c r="B66"/>
      <c r="C66"/>
      <c r="D66"/>
      <c r="H66"/>
      <c r="I66"/>
      <c r="J66"/>
      <c r="K66"/>
    </row>
    <row r="67" spans="1:11" x14ac:dyDescent="0.2">
      <c r="A67" s="43"/>
      <c r="B67"/>
      <c r="C67"/>
      <c r="D67"/>
      <c r="H67"/>
      <c r="I67"/>
      <c r="J67"/>
      <c r="K67"/>
    </row>
    <row r="68" spans="1:11" x14ac:dyDescent="0.2">
      <c r="A68" s="43"/>
      <c r="B68"/>
      <c r="C68"/>
      <c r="D68"/>
      <c r="H68"/>
      <c r="I68"/>
      <c r="J68"/>
      <c r="K68"/>
    </row>
    <row r="69" spans="1:11" x14ac:dyDescent="0.2">
      <c r="A69" s="43"/>
      <c r="B69"/>
      <c r="C69"/>
      <c r="D69"/>
      <c r="H69"/>
      <c r="I69"/>
      <c r="J69"/>
      <c r="K69"/>
    </row>
    <row r="70" spans="1:11" x14ac:dyDescent="0.2">
      <c r="A70" s="43"/>
      <c r="B70"/>
      <c r="C70"/>
      <c r="D70"/>
      <c r="H70"/>
      <c r="I70"/>
      <c r="J70"/>
      <c r="K70"/>
    </row>
    <row r="71" spans="1:11" x14ac:dyDescent="0.2">
      <c r="A71" s="43"/>
      <c r="B71"/>
      <c r="C71"/>
      <c r="D71"/>
      <c r="H71"/>
      <c r="I71"/>
      <c r="J71"/>
      <c r="K71"/>
    </row>
    <row r="72" spans="1:11" x14ac:dyDescent="0.2">
      <c r="A72" s="43"/>
      <c r="B72"/>
      <c r="C72"/>
      <c r="D72"/>
      <c r="H72"/>
      <c r="I72"/>
      <c r="J72"/>
      <c r="K72"/>
    </row>
    <row r="73" spans="1:11" x14ac:dyDescent="0.2">
      <c r="A73" s="43"/>
      <c r="B73"/>
      <c r="C73"/>
      <c r="D73"/>
      <c r="H73"/>
      <c r="I73"/>
      <c r="J73"/>
      <c r="K73"/>
    </row>
    <row r="74" spans="1:11" x14ac:dyDescent="0.2">
      <c r="A74" s="43"/>
      <c r="B74"/>
      <c r="C74"/>
      <c r="D74"/>
      <c r="H74"/>
      <c r="I74"/>
      <c r="J74"/>
      <c r="K74"/>
    </row>
    <row r="75" spans="1:11" x14ac:dyDescent="0.2">
      <c r="A75" s="43"/>
      <c r="B75"/>
      <c r="C75"/>
      <c r="D75"/>
      <c r="H75"/>
      <c r="I75"/>
      <c r="J75"/>
      <c r="K75"/>
    </row>
    <row r="76" spans="1:11" x14ac:dyDescent="0.2">
      <c r="A76" s="43"/>
      <c r="B76"/>
      <c r="C76"/>
      <c r="D76"/>
      <c r="H76"/>
      <c r="I76"/>
      <c r="J76"/>
      <c r="K76"/>
    </row>
    <row r="77" spans="1:11" x14ac:dyDescent="0.2">
      <c r="A77" s="43"/>
      <c r="B77"/>
      <c r="C77"/>
      <c r="D77"/>
      <c r="H77"/>
      <c r="I77"/>
      <c r="J77"/>
      <c r="K77"/>
    </row>
    <row r="78" spans="1:11" x14ac:dyDescent="0.2">
      <c r="A78" s="43"/>
      <c r="B78"/>
      <c r="C78"/>
      <c r="D78"/>
      <c r="H78"/>
      <c r="I78"/>
      <c r="J78"/>
      <c r="K78"/>
    </row>
    <row r="79" spans="1:11" x14ac:dyDescent="0.2">
      <c r="A79" s="43"/>
      <c r="B79"/>
      <c r="C79"/>
      <c r="D79"/>
      <c r="H79"/>
      <c r="I79"/>
      <c r="J79"/>
      <c r="K79"/>
    </row>
    <row r="80" spans="1:11" x14ac:dyDescent="0.2">
      <c r="A80" s="43"/>
      <c r="B80"/>
      <c r="C80"/>
      <c r="D80"/>
      <c r="H80"/>
      <c r="I80"/>
      <c r="J80"/>
      <c r="K80"/>
    </row>
    <row r="81" spans="1:11" x14ac:dyDescent="0.2">
      <c r="A81" s="43"/>
      <c r="B81"/>
      <c r="C81"/>
      <c r="D81"/>
      <c r="H81"/>
      <c r="I81"/>
      <c r="J81"/>
      <c r="K81"/>
    </row>
    <row r="82" spans="1:11" x14ac:dyDescent="0.2">
      <c r="A82" s="43"/>
      <c r="B82"/>
      <c r="C82"/>
      <c r="D82"/>
      <c r="H82"/>
      <c r="I82"/>
      <c r="J82"/>
      <c r="K82"/>
    </row>
    <row r="83" spans="1:11" x14ac:dyDescent="0.2">
      <c r="A83" s="43"/>
      <c r="B83"/>
      <c r="C83"/>
      <c r="D83"/>
      <c r="H83"/>
      <c r="I83"/>
      <c r="J83"/>
      <c r="K83"/>
    </row>
    <row r="84" spans="1:11" x14ac:dyDescent="0.2">
      <c r="A84" s="43"/>
      <c r="B84"/>
      <c r="C84"/>
      <c r="D84"/>
      <c r="H84"/>
      <c r="I84"/>
      <c r="J84"/>
      <c r="K84"/>
    </row>
    <row r="85" spans="1:11" x14ac:dyDescent="0.2">
      <c r="A85" s="43"/>
      <c r="B85"/>
      <c r="C85"/>
      <c r="D85"/>
      <c r="H85"/>
      <c r="I85"/>
      <c r="J85"/>
      <c r="K85"/>
    </row>
    <row r="86" spans="1:11" x14ac:dyDescent="0.2">
      <c r="A86" s="43"/>
      <c r="B86"/>
      <c r="C86"/>
      <c r="D86"/>
      <c r="H86"/>
      <c r="I86"/>
      <c r="J86"/>
      <c r="K86"/>
    </row>
    <row r="87" spans="1:11" x14ac:dyDescent="0.2">
      <c r="A87" s="43"/>
      <c r="B87"/>
      <c r="C87"/>
      <c r="D87"/>
      <c r="H87"/>
      <c r="I87"/>
      <c r="J87"/>
      <c r="K87"/>
    </row>
    <row r="88" spans="1:11" x14ac:dyDescent="0.2">
      <c r="A88" s="43"/>
      <c r="B88"/>
      <c r="C88"/>
      <c r="D88"/>
      <c r="H88"/>
      <c r="I88"/>
      <c r="J88"/>
      <c r="K88"/>
    </row>
    <row r="89" spans="1:11" x14ac:dyDescent="0.2">
      <c r="A89" s="43"/>
      <c r="B89"/>
      <c r="C89"/>
      <c r="D89"/>
      <c r="H89"/>
      <c r="I89"/>
      <c r="J89"/>
      <c r="K89"/>
    </row>
    <row r="90" spans="1:11" x14ac:dyDescent="0.2">
      <c r="A90" s="43"/>
      <c r="B90"/>
      <c r="C90"/>
      <c r="D90"/>
      <c r="H90"/>
      <c r="I90"/>
      <c r="J90"/>
      <c r="K90"/>
    </row>
    <row r="91" spans="1:11" x14ac:dyDescent="0.2">
      <c r="A91" s="43"/>
      <c r="B91"/>
      <c r="C91"/>
      <c r="D91"/>
      <c r="H91"/>
      <c r="I91"/>
      <c r="J91"/>
      <c r="K91"/>
    </row>
    <row r="92" spans="1:11" x14ac:dyDescent="0.2">
      <c r="A92" s="43"/>
      <c r="B92"/>
      <c r="C92"/>
      <c r="D92"/>
      <c r="H92"/>
      <c r="I92"/>
      <c r="J92"/>
      <c r="K92"/>
    </row>
    <row r="93" spans="1:11" x14ac:dyDescent="0.2">
      <c r="A93" s="43"/>
      <c r="B93"/>
      <c r="C93"/>
      <c r="D93"/>
      <c r="H93"/>
      <c r="I93"/>
      <c r="J93"/>
      <c r="K93"/>
    </row>
    <row r="94" spans="1:11" x14ac:dyDescent="0.2">
      <c r="A94" s="43"/>
      <c r="B94"/>
      <c r="C94"/>
      <c r="D94"/>
      <c r="H94"/>
      <c r="I94"/>
      <c r="J94"/>
      <c r="K94"/>
    </row>
    <row r="95" spans="1:11" x14ac:dyDescent="0.2">
      <c r="A95" s="43"/>
      <c r="B95"/>
      <c r="C95"/>
      <c r="D95"/>
      <c r="H95"/>
      <c r="I95"/>
      <c r="J95"/>
      <c r="K95"/>
    </row>
    <row r="96" spans="1:11" x14ac:dyDescent="0.2">
      <c r="A96" s="43"/>
      <c r="B96"/>
      <c r="C96"/>
      <c r="D96"/>
      <c r="H96"/>
      <c r="I96"/>
      <c r="J96"/>
      <c r="K96"/>
    </row>
    <row r="97" spans="1:11" x14ac:dyDescent="0.2">
      <c r="A97" s="43"/>
      <c r="B97"/>
      <c r="C97"/>
      <c r="D97"/>
      <c r="H97"/>
      <c r="I97"/>
      <c r="J97"/>
      <c r="K97"/>
    </row>
    <row r="98" spans="1:11" x14ac:dyDescent="0.2">
      <c r="A98" s="43"/>
      <c r="B98"/>
      <c r="C98"/>
      <c r="D98"/>
      <c r="H98"/>
      <c r="I98"/>
      <c r="J98"/>
      <c r="K98"/>
    </row>
    <row r="99" spans="1:11" x14ac:dyDescent="0.2">
      <c r="A99" s="43"/>
      <c r="B99"/>
      <c r="C99"/>
      <c r="D99"/>
      <c r="H99"/>
      <c r="I99"/>
      <c r="J99"/>
      <c r="K99"/>
    </row>
    <row r="100" spans="1:11" x14ac:dyDescent="0.2">
      <c r="A100" s="43"/>
      <c r="B100"/>
      <c r="C100"/>
      <c r="D100"/>
      <c r="H100"/>
      <c r="I100"/>
      <c r="J100"/>
      <c r="K100"/>
    </row>
    <row r="101" spans="1:11" x14ac:dyDescent="0.2">
      <c r="A101" s="43"/>
      <c r="B101"/>
      <c r="C101"/>
      <c r="D101"/>
      <c r="H101"/>
      <c r="I101"/>
      <c r="J101"/>
      <c r="K101"/>
    </row>
    <row r="102" spans="1:11" x14ac:dyDescent="0.2">
      <c r="A102" s="43"/>
      <c r="B102"/>
      <c r="C102"/>
      <c r="D102"/>
      <c r="H102"/>
      <c r="I102"/>
      <c r="J102"/>
      <c r="K102"/>
    </row>
    <row r="103" spans="1:11" x14ac:dyDescent="0.2">
      <c r="A103" s="43"/>
      <c r="B103"/>
      <c r="C103"/>
      <c r="D103"/>
      <c r="H103"/>
      <c r="I103"/>
      <c r="J103"/>
      <c r="K103"/>
    </row>
    <row r="104" spans="1:11" x14ac:dyDescent="0.2">
      <c r="A104" s="43"/>
      <c r="B104"/>
      <c r="C104"/>
      <c r="D104"/>
      <c r="H104"/>
      <c r="I104"/>
      <c r="J104"/>
      <c r="K104"/>
    </row>
    <row r="105" spans="1:11" x14ac:dyDescent="0.2">
      <c r="A105" s="43"/>
      <c r="B105"/>
      <c r="C105"/>
      <c r="D105"/>
      <c r="H105"/>
      <c r="I105"/>
      <c r="J105"/>
      <c r="K105"/>
    </row>
    <row r="106" spans="1:11" x14ac:dyDescent="0.2">
      <c r="A106" s="43"/>
      <c r="B106"/>
      <c r="C106"/>
      <c r="D106"/>
      <c r="H106"/>
      <c r="I106"/>
      <c r="J106"/>
      <c r="K106"/>
    </row>
    <row r="107" spans="1:11" x14ac:dyDescent="0.2">
      <c r="A107" s="43"/>
      <c r="B107"/>
      <c r="C107"/>
      <c r="D107"/>
      <c r="H107"/>
      <c r="I107"/>
      <c r="J107"/>
      <c r="K107"/>
    </row>
    <row r="108" spans="1:11" x14ac:dyDescent="0.2">
      <c r="A108" s="43"/>
      <c r="B108"/>
      <c r="C108"/>
      <c r="D108"/>
      <c r="H108"/>
      <c r="I108"/>
      <c r="J108"/>
      <c r="K108"/>
    </row>
    <row r="109" spans="1:11" x14ac:dyDescent="0.2">
      <c r="A109" s="43"/>
      <c r="B109"/>
      <c r="C109"/>
      <c r="D109"/>
      <c r="H109"/>
      <c r="I109"/>
      <c r="J109"/>
      <c r="K109"/>
    </row>
    <row r="110" spans="1:11" x14ac:dyDescent="0.2">
      <c r="A110" s="43"/>
      <c r="B110"/>
      <c r="C110"/>
      <c r="D110"/>
      <c r="H110"/>
      <c r="I110"/>
      <c r="J110"/>
      <c r="K110"/>
    </row>
    <row r="111" spans="1:11" x14ac:dyDescent="0.2">
      <c r="A111" s="43"/>
      <c r="B111"/>
      <c r="C111"/>
      <c r="D111"/>
      <c r="H111"/>
      <c r="I111"/>
      <c r="J111"/>
      <c r="K111"/>
    </row>
    <row r="112" spans="1:11" x14ac:dyDescent="0.2">
      <c r="A112" s="43"/>
      <c r="B112"/>
      <c r="C112"/>
      <c r="D112"/>
      <c r="H112"/>
      <c r="I112"/>
      <c r="J112"/>
      <c r="K112"/>
    </row>
    <row r="113" spans="1:11" x14ac:dyDescent="0.2">
      <c r="A113" s="43"/>
      <c r="B113"/>
      <c r="C113"/>
      <c r="D113"/>
      <c r="H113"/>
      <c r="I113"/>
      <c r="J113"/>
      <c r="K113"/>
    </row>
    <row r="114" spans="1:11" x14ac:dyDescent="0.2">
      <c r="A114" s="43"/>
      <c r="B114"/>
      <c r="C114"/>
      <c r="D114"/>
      <c r="H114"/>
      <c r="I114"/>
      <c r="J114"/>
      <c r="K114"/>
    </row>
    <row r="115" spans="1:11" x14ac:dyDescent="0.2">
      <c r="A115" s="43"/>
      <c r="B115"/>
      <c r="C115"/>
      <c r="D115"/>
      <c r="H115"/>
      <c r="I115"/>
      <c r="J115"/>
      <c r="K115"/>
    </row>
    <row r="116" spans="1:11" x14ac:dyDescent="0.2">
      <c r="A116" s="43"/>
      <c r="B116"/>
      <c r="C116"/>
      <c r="D116"/>
      <c r="H116"/>
      <c r="I116"/>
      <c r="J116"/>
      <c r="K116"/>
    </row>
    <row r="117" spans="1:11" x14ac:dyDescent="0.2">
      <c r="A117" s="43"/>
      <c r="B117"/>
      <c r="C117"/>
      <c r="D117"/>
      <c r="H117"/>
      <c r="I117"/>
      <c r="J117"/>
      <c r="K117"/>
    </row>
    <row r="118" spans="1:11" x14ac:dyDescent="0.2">
      <c r="A118" s="43"/>
      <c r="B118"/>
      <c r="C118"/>
      <c r="D118"/>
      <c r="H118"/>
      <c r="I118"/>
      <c r="J118"/>
      <c r="K118"/>
    </row>
    <row r="119" spans="1:11" x14ac:dyDescent="0.2">
      <c r="A119" s="43"/>
      <c r="B119"/>
      <c r="C119"/>
      <c r="D119"/>
      <c r="H119"/>
      <c r="I119"/>
      <c r="J119"/>
      <c r="K119"/>
    </row>
    <row r="120" spans="1:11" x14ac:dyDescent="0.2">
      <c r="A120" s="43"/>
      <c r="B120"/>
      <c r="C120"/>
      <c r="D120"/>
      <c r="H120"/>
      <c r="I120"/>
      <c r="J120"/>
      <c r="K120"/>
    </row>
    <row r="121" spans="1:11" x14ac:dyDescent="0.2">
      <c r="A121" s="43"/>
      <c r="B121"/>
      <c r="C121"/>
      <c r="D121"/>
      <c r="H121"/>
      <c r="I121"/>
      <c r="J121"/>
      <c r="K121"/>
    </row>
    <row r="122" spans="1:11" x14ac:dyDescent="0.2">
      <c r="A122" s="43"/>
      <c r="B122"/>
      <c r="C122"/>
      <c r="D122"/>
      <c r="H122"/>
      <c r="I122"/>
      <c r="J122"/>
      <c r="K122"/>
    </row>
    <row r="123" spans="1:11" x14ac:dyDescent="0.2">
      <c r="A123" s="43"/>
      <c r="B123"/>
      <c r="C123"/>
      <c r="D123"/>
      <c r="H123"/>
      <c r="I123"/>
      <c r="J123"/>
      <c r="K123"/>
    </row>
    <row r="124" spans="1:11" x14ac:dyDescent="0.2">
      <c r="A124" s="43"/>
      <c r="B124"/>
      <c r="C124"/>
      <c r="D124"/>
      <c r="H124"/>
      <c r="I124"/>
      <c r="J124"/>
      <c r="K124"/>
    </row>
    <row r="125" spans="1:11" x14ac:dyDescent="0.2">
      <c r="A125" s="43"/>
      <c r="B125"/>
      <c r="C125"/>
      <c r="D125"/>
      <c r="H125"/>
      <c r="I125"/>
      <c r="J125"/>
      <c r="K125"/>
    </row>
    <row r="126" spans="1:11" x14ac:dyDescent="0.2">
      <c r="A126" s="43"/>
      <c r="B126"/>
      <c r="C126"/>
      <c r="D126"/>
      <c r="H126"/>
      <c r="I126"/>
      <c r="J126"/>
      <c r="K126"/>
    </row>
    <row r="127" spans="1:11" x14ac:dyDescent="0.2">
      <c r="A127" s="43"/>
      <c r="B127"/>
      <c r="C127"/>
      <c r="D127"/>
      <c r="H127"/>
      <c r="I127"/>
      <c r="J127"/>
      <c r="K127"/>
    </row>
    <row r="128" spans="1:11" x14ac:dyDescent="0.2">
      <c r="A128" s="43"/>
      <c r="B128"/>
      <c r="C128"/>
      <c r="D128"/>
      <c r="H128"/>
      <c r="I128"/>
      <c r="J128"/>
      <c r="K128"/>
    </row>
    <row r="129" spans="1:11" x14ac:dyDescent="0.2">
      <c r="A129" s="43"/>
      <c r="B129"/>
      <c r="C129"/>
      <c r="D129"/>
      <c r="H129"/>
      <c r="I129"/>
      <c r="J129"/>
      <c r="K129"/>
    </row>
    <row r="130" spans="1:11" x14ac:dyDescent="0.2">
      <c r="A130" s="43"/>
      <c r="B130"/>
      <c r="C130"/>
      <c r="D130"/>
      <c r="H130"/>
      <c r="I130"/>
      <c r="J130"/>
      <c r="K130"/>
    </row>
    <row r="131" spans="1:11" x14ac:dyDescent="0.2">
      <c r="A131" s="43"/>
      <c r="B131"/>
      <c r="C131"/>
      <c r="D131"/>
      <c r="H131"/>
      <c r="I131"/>
      <c r="J131"/>
      <c r="K131"/>
    </row>
    <row r="132" spans="1:11" x14ac:dyDescent="0.2">
      <c r="A132" s="43"/>
      <c r="B132"/>
      <c r="C132"/>
      <c r="D132"/>
      <c r="H132"/>
      <c r="I132"/>
      <c r="J132"/>
      <c r="K132"/>
    </row>
    <row r="133" spans="1:11" x14ac:dyDescent="0.2">
      <c r="A133" s="43"/>
      <c r="B133"/>
      <c r="C133"/>
      <c r="D133"/>
      <c r="H133"/>
      <c r="I133"/>
      <c r="J133"/>
      <c r="K133"/>
    </row>
    <row r="134" spans="1:11" x14ac:dyDescent="0.2">
      <c r="A134" s="43"/>
      <c r="B134"/>
      <c r="C134"/>
      <c r="D134"/>
      <c r="H134"/>
      <c r="I134"/>
      <c r="J134"/>
      <c r="K134"/>
    </row>
    <row r="135" spans="1:11" x14ac:dyDescent="0.2">
      <c r="A135" s="43"/>
      <c r="B135"/>
      <c r="C135"/>
      <c r="D135"/>
      <c r="H135"/>
      <c r="I135"/>
      <c r="J135"/>
      <c r="K135"/>
    </row>
    <row r="136" spans="1:11" x14ac:dyDescent="0.2">
      <c r="A136" s="43"/>
      <c r="B136"/>
      <c r="C136"/>
      <c r="D136"/>
      <c r="H136"/>
      <c r="I136"/>
      <c r="J136"/>
      <c r="K136"/>
    </row>
    <row r="137" spans="1:11" x14ac:dyDescent="0.2">
      <c r="A137" s="43"/>
      <c r="B137"/>
      <c r="C137"/>
      <c r="D137"/>
      <c r="H137"/>
      <c r="I137"/>
      <c r="J137"/>
      <c r="K137"/>
    </row>
    <row r="138" spans="1:11" x14ac:dyDescent="0.2">
      <c r="A138" s="43"/>
      <c r="B138"/>
      <c r="C138"/>
      <c r="D138"/>
      <c r="H138"/>
      <c r="I138"/>
      <c r="J138"/>
      <c r="K138"/>
    </row>
    <row r="139" spans="1:11" x14ac:dyDescent="0.2">
      <c r="A139" s="43"/>
      <c r="B139"/>
      <c r="C139"/>
      <c r="D139"/>
      <c r="H139"/>
      <c r="I139"/>
      <c r="J139"/>
      <c r="K139"/>
    </row>
    <row r="140" spans="1:11" x14ac:dyDescent="0.2">
      <c r="A140" s="43"/>
      <c r="B140"/>
      <c r="C140"/>
      <c r="D140"/>
      <c r="H140"/>
      <c r="I140"/>
      <c r="J140"/>
      <c r="K140"/>
    </row>
    <row r="141" spans="1:11" x14ac:dyDescent="0.2">
      <c r="A141" s="43"/>
      <c r="B141"/>
      <c r="C141"/>
      <c r="D141"/>
      <c r="H141"/>
      <c r="I141"/>
      <c r="J141"/>
      <c r="K141"/>
    </row>
    <row r="142" spans="1:11" x14ac:dyDescent="0.2">
      <c r="A142" s="43"/>
      <c r="B142"/>
      <c r="C142"/>
      <c r="D142"/>
      <c r="H142"/>
      <c r="I142"/>
      <c r="J142"/>
      <c r="K142"/>
    </row>
    <row r="143" spans="1:11" x14ac:dyDescent="0.2">
      <c r="A143" s="43"/>
      <c r="B143"/>
      <c r="C143"/>
      <c r="D143"/>
      <c r="H143"/>
      <c r="I143"/>
      <c r="J143"/>
      <c r="K143"/>
    </row>
    <row r="144" spans="1:11" x14ac:dyDescent="0.2">
      <c r="A144" s="43"/>
      <c r="B144"/>
      <c r="C144"/>
      <c r="D144"/>
      <c r="H144"/>
      <c r="I144"/>
      <c r="J144"/>
      <c r="K144"/>
    </row>
    <row r="145" spans="1:11" x14ac:dyDescent="0.2">
      <c r="A145" s="43"/>
      <c r="B145"/>
      <c r="C145"/>
      <c r="D145"/>
      <c r="H145"/>
      <c r="I145"/>
      <c r="J145"/>
      <c r="K145"/>
    </row>
    <row r="146" spans="1:11" x14ac:dyDescent="0.2">
      <c r="A146" s="43"/>
      <c r="B146"/>
      <c r="C146"/>
      <c r="D146"/>
      <c r="H146"/>
      <c r="I146"/>
      <c r="J146"/>
      <c r="K146"/>
    </row>
    <row r="147" spans="1:11" x14ac:dyDescent="0.2">
      <c r="A147" s="43"/>
      <c r="B147"/>
      <c r="C147"/>
      <c r="D147"/>
      <c r="H147"/>
      <c r="I147"/>
      <c r="J147"/>
      <c r="K147"/>
    </row>
    <row r="148" spans="1:11" x14ac:dyDescent="0.2">
      <c r="A148" s="43"/>
      <c r="B148"/>
      <c r="C148"/>
      <c r="D148"/>
      <c r="H148"/>
      <c r="I148"/>
      <c r="J148"/>
      <c r="K148"/>
    </row>
    <row r="149" spans="1:11" x14ac:dyDescent="0.2">
      <c r="A149" s="43"/>
      <c r="B149"/>
      <c r="C149"/>
      <c r="D149"/>
      <c r="H149"/>
      <c r="I149"/>
      <c r="J149"/>
      <c r="K149"/>
    </row>
    <row r="150" spans="1:11" x14ac:dyDescent="0.2">
      <c r="A150" s="43"/>
      <c r="B150"/>
      <c r="C150"/>
      <c r="D150"/>
      <c r="H150"/>
      <c r="I150"/>
      <c r="J150"/>
      <c r="K150"/>
    </row>
    <row r="151" spans="1:11" x14ac:dyDescent="0.2">
      <c r="A151" s="43"/>
      <c r="B151"/>
      <c r="C151"/>
      <c r="D151"/>
      <c r="H151"/>
      <c r="I151"/>
      <c r="J151"/>
      <c r="K151"/>
    </row>
    <row r="152" spans="1:11" x14ac:dyDescent="0.2">
      <c r="A152" s="43"/>
      <c r="B152"/>
      <c r="C152"/>
      <c r="D152"/>
      <c r="H152"/>
      <c r="I152"/>
      <c r="J152"/>
      <c r="K152"/>
    </row>
    <row r="153" spans="1:11" x14ac:dyDescent="0.2">
      <c r="A153" s="43"/>
      <c r="B153"/>
      <c r="C153"/>
      <c r="D153"/>
      <c r="H153"/>
      <c r="I153"/>
      <c r="J153"/>
      <c r="K153"/>
    </row>
    <row r="154" spans="1:11" x14ac:dyDescent="0.2">
      <c r="A154" s="43"/>
      <c r="B154"/>
      <c r="C154"/>
      <c r="D154"/>
      <c r="H154"/>
      <c r="I154"/>
      <c r="J154"/>
      <c r="K154"/>
    </row>
    <row r="155" spans="1:11" x14ac:dyDescent="0.2">
      <c r="A155" s="43"/>
      <c r="B155"/>
      <c r="C155"/>
      <c r="D155"/>
      <c r="H155"/>
      <c r="I155"/>
      <c r="J155"/>
      <c r="K155"/>
    </row>
    <row r="156" spans="1:11" x14ac:dyDescent="0.2">
      <c r="A156" s="43"/>
      <c r="B156"/>
      <c r="C156"/>
      <c r="D156"/>
      <c r="H156"/>
      <c r="I156"/>
      <c r="J156"/>
      <c r="K156"/>
    </row>
    <row r="157" spans="1:11" x14ac:dyDescent="0.2">
      <c r="A157" s="43"/>
      <c r="B157"/>
      <c r="C157"/>
      <c r="D157"/>
      <c r="H157"/>
      <c r="I157"/>
      <c r="J157"/>
      <c r="K157"/>
    </row>
    <row r="158" spans="1:11" x14ac:dyDescent="0.2">
      <c r="A158" s="43"/>
      <c r="B158"/>
      <c r="C158"/>
      <c r="D158"/>
      <c r="H158"/>
      <c r="I158"/>
      <c r="J158"/>
      <c r="K158"/>
    </row>
  </sheetData>
  <mergeCells count="3">
    <mergeCell ref="M1:V1"/>
    <mergeCell ref="W43:Y43"/>
    <mergeCell ref="M42:V42"/>
  </mergeCells>
  <phoneticPr fontId="0" type="noConversion"/>
  <pageMargins left="0.75" right="0.75" top="1" bottom="1" header="0.5" footer="0.5"/>
  <pageSetup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1"/>
  <sheetViews>
    <sheetView workbookViewId="0">
      <pane xSplit="3" ySplit="2" topLeftCell="G21" activePane="bottomRight" state="frozen"/>
      <selection pane="topRight" activeCell="E1" sqref="E1"/>
      <selection pane="bottomLeft" activeCell="A3" sqref="A3"/>
      <selection pane="bottomRight" activeCell="O23" sqref="O23"/>
    </sheetView>
  </sheetViews>
  <sheetFormatPr defaultRowHeight="12.75" x14ac:dyDescent="0.2"/>
  <cols>
    <col min="1" max="1" width="9.5703125" style="74" customWidth="1"/>
    <col min="2" max="2" width="12.7109375" style="95" customWidth="1"/>
    <col min="3" max="3" width="37.85546875" style="91" customWidth="1"/>
    <col min="4" max="4" width="15.28515625" style="91" customWidth="1"/>
    <col min="5" max="5" width="9.5703125" style="74" customWidth="1"/>
    <col min="6" max="6" width="10.28515625" style="74" customWidth="1"/>
    <col min="7" max="7" width="7.85546875" style="74" customWidth="1"/>
    <col min="8" max="8" width="7.5703125" style="74" customWidth="1"/>
    <col min="9" max="9" width="9.7109375" style="114" customWidth="1"/>
    <col min="10" max="10" width="10.140625" style="74" customWidth="1"/>
    <col min="11" max="11" width="8.7109375" style="74" customWidth="1"/>
    <col min="12" max="12" width="11.140625" style="74" customWidth="1"/>
    <col min="13" max="14" width="8.42578125" style="74" customWidth="1"/>
    <col min="15" max="15" width="10.28515625" style="74" customWidth="1"/>
    <col min="16" max="16384" width="9.140625" style="74"/>
  </cols>
  <sheetData>
    <row r="1" spans="1:15" ht="51" customHeight="1" thickBot="1" x14ac:dyDescent="0.25">
      <c r="A1" s="69"/>
      <c r="B1" s="70"/>
      <c r="C1" s="71"/>
      <c r="D1" s="71"/>
      <c r="E1" s="69"/>
      <c r="F1" s="261" t="s">
        <v>542</v>
      </c>
      <c r="G1" s="262"/>
      <c r="H1" s="262"/>
      <c r="I1" s="262"/>
      <c r="J1" s="262"/>
      <c r="K1" s="262"/>
      <c r="L1" s="263"/>
      <c r="M1" s="72"/>
      <c r="N1" s="72"/>
      <c r="O1" s="73" t="s">
        <v>543</v>
      </c>
    </row>
    <row r="2" spans="1:15" ht="83.25" customHeight="1" thickBot="1" x14ac:dyDescent="0.25">
      <c r="A2" s="75" t="s">
        <v>274</v>
      </c>
      <c r="B2" s="76" t="s">
        <v>229</v>
      </c>
      <c r="C2" s="77" t="s">
        <v>230</v>
      </c>
      <c r="D2" s="77" t="s">
        <v>187</v>
      </c>
      <c r="E2" s="75" t="s">
        <v>456</v>
      </c>
      <c r="F2" s="78" t="s">
        <v>239</v>
      </c>
      <c r="G2" s="79" t="s">
        <v>240</v>
      </c>
      <c r="H2" s="79" t="s">
        <v>241</v>
      </c>
      <c r="I2" s="79" t="s">
        <v>242</v>
      </c>
      <c r="J2" s="79" t="s">
        <v>243</v>
      </c>
      <c r="K2" s="79" t="s">
        <v>244</v>
      </c>
      <c r="L2" s="79" t="s">
        <v>257</v>
      </c>
      <c r="M2" s="80" t="s">
        <v>245</v>
      </c>
      <c r="N2" s="81" t="s">
        <v>246</v>
      </c>
      <c r="O2" s="82" t="s">
        <v>247</v>
      </c>
    </row>
    <row r="3" spans="1:15" x14ac:dyDescent="0.2">
      <c r="A3" s="69" t="s">
        <v>293</v>
      </c>
      <c r="B3" s="188" t="s">
        <v>164</v>
      </c>
      <c r="C3" s="107" t="s">
        <v>165</v>
      </c>
      <c r="D3" s="83" t="s">
        <v>219</v>
      </c>
      <c r="E3" s="85" t="s">
        <v>231</v>
      </c>
      <c r="F3" s="176">
        <v>5922.3868012352332</v>
      </c>
      <c r="G3" s="176">
        <v>795</v>
      </c>
      <c r="H3" s="176">
        <v>2112</v>
      </c>
      <c r="I3" s="176">
        <v>890</v>
      </c>
      <c r="J3" s="176">
        <v>2670.3021050055386</v>
      </c>
      <c r="K3" s="176">
        <v>755.21566713600009</v>
      </c>
      <c r="L3" s="176">
        <v>14457.47003071445</v>
      </c>
      <c r="M3" s="226">
        <v>0</v>
      </c>
      <c r="N3" s="226">
        <v>6505.8615138215027</v>
      </c>
      <c r="O3" s="177">
        <v>20963.331544535955</v>
      </c>
    </row>
    <row r="4" spans="1:15" x14ac:dyDescent="0.2">
      <c r="A4" s="69" t="s">
        <v>293</v>
      </c>
      <c r="B4" s="190">
        <v>7060710</v>
      </c>
      <c r="C4" s="71" t="s">
        <v>108</v>
      </c>
      <c r="D4" s="83" t="s">
        <v>219</v>
      </c>
      <c r="E4" s="85" t="s">
        <v>231</v>
      </c>
      <c r="F4" s="176">
        <v>5034.6628695725649</v>
      </c>
      <c r="G4" s="176">
        <v>795</v>
      </c>
      <c r="H4" s="176">
        <v>1584</v>
      </c>
      <c r="I4" s="176">
        <v>890</v>
      </c>
      <c r="J4" s="176">
        <v>2670.3021050055386</v>
      </c>
      <c r="K4" s="176">
        <v>755.21566713600009</v>
      </c>
      <c r="L4" s="176">
        <v>12900.173705885514</v>
      </c>
      <c r="M4" s="226">
        <v>0</v>
      </c>
      <c r="N4" s="226">
        <v>5805.0781676484812</v>
      </c>
      <c r="O4" s="177">
        <v>18705.251873533995</v>
      </c>
    </row>
    <row r="5" spans="1:15" x14ac:dyDescent="0.2">
      <c r="A5" s="69" t="s">
        <v>289</v>
      </c>
      <c r="B5" s="188" t="s">
        <v>172</v>
      </c>
      <c r="C5" s="107" t="s">
        <v>173</v>
      </c>
      <c r="D5" s="83" t="s">
        <v>221</v>
      </c>
      <c r="E5" s="85" t="s">
        <v>231</v>
      </c>
      <c r="F5" s="176">
        <v>5389.7524422376327</v>
      </c>
      <c r="G5" s="176">
        <v>795</v>
      </c>
      <c r="H5" s="176">
        <v>2464</v>
      </c>
      <c r="I5" s="176">
        <v>890</v>
      </c>
      <c r="J5" s="176">
        <v>2670.3021050055386</v>
      </c>
      <c r="K5" s="176">
        <v>755.21566713600009</v>
      </c>
      <c r="L5" s="176">
        <v>14258.772235817092</v>
      </c>
      <c r="M5" s="226">
        <v>1606.2160004879781</v>
      </c>
      <c r="N5" s="226">
        <v>3829.3635046033842</v>
      </c>
      <c r="O5" s="177">
        <v>21979.247201498096</v>
      </c>
    </row>
    <row r="6" spans="1:15" x14ac:dyDescent="0.2">
      <c r="A6" s="69" t="s">
        <v>289</v>
      </c>
      <c r="B6" s="190">
        <v>9505800</v>
      </c>
      <c r="C6" s="71" t="s">
        <v>129</v>
      </c>
      <c r="D6" s="83" t="s">
        <v>221</v>
      </c>
      <c r="E6" s="85" t="s">
        <v>231</v>
      </c>
      <c r="F6" s="176">
        <v>3624.4595033583355</v>
      </c>
      <c r="G6" s="176">
        <v>0</v>
      </c>
      <c r="H6" s="176">
        <v>1188</v>
      </c>
      <c r="I6" s="176">
        <v>890</v>
      </c>
      <c r="J6" s="176">
        <v>2670.3021050055386</v>
      </c>
      <c r="K6" s="176">
        <v>755.21566713600009</v>
      </c>
      <c r="L6" s="176">
        <v>10038.850003049864</v>
      </c>
      <c r="M6" s="226">
        <v>2281.403557730735</v>
      </c>
      <c r="N6" s="226">
        <v>5439.0714079502677</v>
      </c>
      <c r="O6" s="177">
        <v>15474.429508141227</v>
      </c>
    </row>
    <row r="7" spans="1:15" x14ac:dyDescent="0.2">
      <c r="A7" s="69" t="s">
        <v>381</v>
      </c>
      <c r="B7" s="190">
        <v>11274538</v>
      </c>
      <c r="C7" s="71" t="s">
        <v>62</v>
      </c>
      <c r="D7" s="83" t="s">
        <v>227</v>
      </c>
      <c r="E7" s="85" t="s">
        <v>377</v>
      </c>
      <c r="F7" s="176">
        <v>4011.6989669565505</v>
      </c>
      <c r="G7" s="176">
        <v>0</v>
      </c>
      <c r="H7" s="176">
        <v>1496</v>
      </c>
      <c r="I7" s="176">
        <v>890</v>
      </c>
      <c r="J7" s="176">
        <v>2834.8870804901212</v>
      </c>
      <c r="K7" s="176">
        <v>803.67602788800014</v>
      </c>
      <c r="L7" s="176">
        <v>11037.963282868139</v>
      </c>
      <c r="M7" s="226">
        <v>0</v>
      </c>
      <c r="N7" s="226">
        <v>5662.4751641113553</v>
      </c>
      <c r="O7" s="177">
        <v>0</v>
      </c>
    </row>
    <row r="8" spans="1:15" x14ac:dyDescent="0.2">
      <c r="A8" s="69" t="s">
        <v>381</v>
      </c>
      <c r="B8" s="190">
        <v>11335000</v>
      </c>
      <c r="C8" s="71" t="s">
        <v>66</v>
      </c>
      <c r="D8" s="83" t="s">
        <v>227</v>
      </c>
      <c r="E8" s="85" t="s">
        <v>231</v>
      </c>
      <c r="F8" s="176">
        <v>3226.765453851553</v>
      </c>
      <c r="G8" s="176">
        <v>0</v>
      </c>
      <c r="H8" s="176">
        <v>800.8</v>
      </c>
      <c r="I8" s="176">
        <v>890</v>
      </c>
      <c r="J8" s="176">
        <v>2834.8870804901212</v>
      </c>
      <c r="K8" s="176">
        <v>803.67602788800014</v>
      </c>
      <c r="L8" s="176">
        <v>9409.8164184526431</v>
      </c>
      <c r="M8" s="226">
        <v>0</v>
      </c>
      <c r="N8" s="226">
        <v>4827.2358226662063</v>
      </c>
      <c r="O8" s="177">
        <v>14237.05224111885</v>
      </c>
    </row>
    <row r="9" spans="1:15" x14ac:dyDescent="0.2">
      <c r="A9" s="69" t="s">
        <v>381</v>
      </c>
      <c r="B9" s="188">
        <v>11264500</v>
      </c>
      <c r="C9" s="19" t="s">
        <v>469</v>
      </c>
      <c r="D9" s="83" t="s">
        <v>227</v>
      </c>
      <c r="E9" s="89" t="s">
        <v>231</v>
      </c>
      <c r="F9" s="176">
        <v>6641.3085747723253</v>
      </c>
      <c r="G9" s="176">
        <v>795</v>
      </c>
      <c r="H9" s="176">
        <v>2200</v>
      </c>
      <c r="I9" s="176">
        <v>890</v>
      </c>
      <c r="J9" s="176">
        <v>2834.8870804901212</v>
      </c>
      <c r="K9" s="176">
        <v>803.67602788800014</v>
      </c>
      <c r="L9" s="176">
        <v>15579.433851465492</v>
      </c>
      <c r="M9" s="226">
        <v>0</v>
      </c>
      <c r="N9" s="226">
        <v>7992.2495658017979</v>
      </c>
      <c r="O9" s="177">
        <v>23571.68341726729</v>
      </c>
    </row>
    <row r="10" spans="1:15" x14ac:dyDescent="0.2">
      <c r="A10" s="69" t="s">
        <v>282</v>
      </c>
      <c r="B10" s="190">
        <v>6713500</v>
      </c>
      <c r="C10" s="71" t="s">
        <v>68</v>
      </c>
      <c r="D10" s="83" t="s">
        <v>214</v>
      </c>
      <c r="E10" s="85" t="s">
        <v>31</v>
      </c>
      <c r="F10" s="176">
        <v>2796.9772192919777</v>
      </c>
      <c r="G10" s="176">
        <v>0</v>
      </c>
      <c r="H10" s="176">
        <v>563.20000000000005</v>
      </c>
      <c r="I10" s="176">
        <v>890</v>
      </c>
      <c r="J10" s="176">
        <v>2841.5896360528418</v>
      </c>
      <c r="K10" s="176">
        <v>805.51629475199979</v>
      </c>
      <c r="L10" s="176">
        <v>8685.086465106504</v>
      </c>
      <c r="M10" s="226">
        <v>0</v>
      </c>
      <c r="N10" s="226">
        <v>5108.5678587756447</v>
      </c>
      <c r="O10" s="177">
        <v>13793.654323882149</v>
      </c>
    </row>
    <row r="11" spans="1:15" x14ac:dyDescent="0.2">
      <c r="A11" s="69" t="s">
        <v>267</v>
      </c>
      <c r="B11" s="190">
        <v>1170100</v>
      </c>
      <c r="C11" s="71" t="s">
        <v>50</v>
      </c>
      <c r="D11" s="83" t="s">
        <v>193</v>
      </c>
      <c r="E11" s="84" t="s">
        <v>231</v>
      </c>
      <c r="F11" s="176">
        <v>3939.26887030436</v>
      </c>
      <c r="G11" s="176">
        <v>0</v>
      </c>
      <c r="H11" s="176">
        <v>1205.5999999999999</v>
      </c>
      <c r="I11" s="176">
        <v>890</v>
      </c>
      <c r="J11" s="176">
        <v>2909.3599200759049</v>
      </c>
      <c r="K11" s="176">
        <v>825.45251911200012</v>
      </c>
      <c r="L11" s="176">
        <v>10744.724440441492</v>
      </c>
      <c r="M11" s="226">
        <v>0</v>
      </c>
      <c r="N11" s="226">
        <v>6017.0456866472359</v>
      </c>
      <c r="O11" s="177">
        <v>16761.770127088726</v>
      </c>
    </row>
    <row r="12" spans="1:15" x14ac:dyDescent="0.2">
      <c r="A12" s="69" t="s">
        <v>267</v>
      </c>
      <c r="B12" s="190">
        <v>1209710</v>
      </c>
      <c r="C12" s="71" t="s">
        <v>54</v>
      </c>
      <c r="D12" s="83" t="s">
        <v>193</v>
      </c>
      <c r="E12" s="85" t="s">
        <v>31</v>
      </c>
      <c r="F12" s="176">
        <v>3849.7090534214281</v>
      </c>
      <c r="G12" s="176">
        <v>0</v>
      </c>
      <c r="H12" s="176">
        <v>1135.2</v>
      </c>
      <c r="I12" s="176">
        <v>890</v>
      </c>
      <c r="J12" s="176">
        <v>2909.3599200759049</v>
      </c>
      <c r="K12" s="176">
        <v>825.45251911200012</v>
      </c>
      <c r="L12" s="176">
        <v>10568.768641870267</v>
      </c>
      <c r="M12" s="226">
        <v>0</v>
      </c>
      <c r="N12" s="226">
        <v>5918.5104394473501</v>
      </c>
      <c r="O12" s="177">
        <v>16487.279081317618</v>
      </c>
    </row>
    <row r="13" spans="1:15" x14ac:dyDescent="0.2">
      <c r="A13" s="69" t="s">
        <v>271</v>
      </c>
      <c r="B13" s="190">
        <v>2335870</v>
      </c>
      <c r="C13" s="71" t="s">
        <v>30</v>
      </c>
      <c r="D13" s="83" t="s">
        <v>203</v>
      </c>
      <c r="E13" s="85" t="s">
        <v>31</v>
      </c>
      <c r="F13" s="176">
        <v>2901.8526247221162</v>
      </c>
      <c r="G13" s="176">
        <v>0</v>
      </c>
      <c r="H13" s="176">
        <v>695.2</v>
      </c>
      <c r="I13" s="176">
        <v>890</v>
      </c>
      <c r="J13" s="176">
        <v>2775.3088088214936</v>
      </c>
      <c r="K13" s="176">
        <v>786.04013710799995</v>
      </c>
      <c r="L13" s="176">
        <v>8851.3167277167704</v>
      </c>
      <c r="M13" s="226">
        <v>0</v>
      </c>
      <c r="N13" s="226">
        <v>3648.4242419975758</v>
      </c>
      <c r="O13" s="177">
        <v>12499.740969714347</v>
      </c>
    </row>
    <row r="14" spans="1:15" x14ac:dyDescent="0.2">
      <c r="A14" s="69" t="s">
        <v>271</v>
      </c>
      <c r="B14" s="190">
        <v>2338523</v>
      </c>
      <c r="C14" s="71" t="s">
        <v>34</v>
      </c>
      <c r="D14" s="83" t="s">
        <v>203</v>
      </c>
      <c r="E14" s="85" t="s">
        <v>231</v>
      </c>
      <c r="F14" s="176">
        <v>3925.7722517130278</v>
      </c>
      <c r="G14" s="176">
        <v>0</v>
      </c>
      <c r="H14" s="176">
        <v>1232</v>
      </c>
      <c r="I14" s="176">
        <v>890</v>
      </c>
      <c r="J14" s="176">
        <v>2775.3088088214936</v>
      </c>
      <c r="K14" s="176">
        <v>786.04013710799995</v>
      </c>
      <c r="L14" s="176">
        <v>10568.108317406775</v>
      </c>
      <c r="M14" s="226">
        <v>0</v>
      </c>
      <c r="N14" s="226">
        <v>4356.0685673518983</v>
      </c>
      <c r="O14" s="177">
        <v>14924.176884758674</v>
      </c>
    </row>
    <row r="15" spans="1:15" s="231" customFormat="1" x14ac:dyDescent="0.2">
      <c r="A15" s="85" t="s">
        <v>275</v>
      </c>
      <c r="B15" s="230">
        <v>5451210</v>
      </c>
      <c r="C15" s="83" t="s">
        <v>92</v>
      </c>
      <c r="D15" s="83" t="s">
        <v>207</v>
      </c>
      <c r="E15" s="85" t="s">
        <v>377</v>
      </c>
      <c r="F15" s="176">
        <v>4768.3456900737647</v>
      </c>
      <c r="G15" s="176">
        <v>795</v>
      </c>
      <c r="H15" s="176">
        <v>1848</v>
      </c>
      <c r="I15" s="176">
        <v>890</v>
      </c>
      <c r="J15" s="176">
        <v>2670.3021050055386</v>
      </c>
      <c r="K15" s="176">
        <v>755.21566713600009</v>
      </c>
      <c r="L15" s="176">
        <v>12897.624808436838</v>
      </c>
      <c r="M15" s="226">
        <v>0</v>
      </c>
      <c r="N15" s="226">
        <v>6448.812404218419</v>
      </c>
      <c r="O15" s="177">
        <v>19346.437212655255</v>
      </c>
    </row>
    <row r="16" spans="1:15" x14ac:dyDescent="0.2">
      <c r="A16" s="86" t="s">
        <v>287</v>
      </c>
      <c r="B16" s="191">
        <v>13092747</v>
      </c>
      <c r="C16" s="87" t="s">
        <v>122</v>
      </c>
      <c r="D16" s="88" t="s">
        <v>225</v>
      </c>
      <c r="E16" s="85" t="s">
        <v>377</v>
      </c>
      <c r="F16" s="176">
        <v>4996.6175582155938</v>
      </c>
      <c r="G16" s="176">
        <v>954</v>
      </c>
      <c r="H16" s="176">
        <v>1760</v>
      </c>
      <c r="I16" s="176">
        <v>890</v>
      </c>
      <c r="J16" s="176">
        <v>2670.3021050055386</v>
      </c>
      <c r="K16" s="176">
        <v>755.21566713600009</v>
      </c>
      <c r="L16" s="176">
        <v>13226.823863392847</v>
      </c>
      <c r="M16" s="226">
        <v>0</v>
      </c>
      <c r="N16" s="226">
        <v>6445.5635368699686</v>
      </c>
      <c r="O16" s="177">
        <v>19672.387400262814</v>
      </c>
    </row>
    <row r="17" spans="1:15" x14ac:dyDescent="0.2">
      <c r="A17" s="69" t="s">
        <v>280</v>
      </c>
      <c r="B17" s="192">
        <v>394340085524601</v>
      </c>
      <c r="C17" s="71" t="s">
        <v>79</v>
      </c>
      <c r="D17" s="83" t="s">
        <v>211</v>
      </c>
      <c r="E17" s="85" t="s">
        <v>377</v>
      </c>
      <c r="F17" s="176">
        <v>3048.5786961805293</v>
      </c>
      <c r="G17" s="176">
        <v>0</v>
      </c>
      <c r="H17" s="176">
        <v>792</v>
      </c>
      <c r="I17" s="176">
        <v>890</v>
      </c>
      <c r="J17" s="176">
        <v>2680.7283025475476</v>
      </c>
      <c r="K17" s="176">
        <v>758.28277857600006</v>
      </c>
      <c r="L17" s="176">
        <v>8984.6237550344867</v>
      </c>
      <c r="M17" s="226">
        <v>0</v>
      </c>
      <c r="N17" s="226">
        <v>4245.414416728896</v>
      </c>
      <c r="O17" s="177">
        <v>13230.038171763383</v>
      </c>
    </row>
    <row r="18" spans="1:15" x14ac:dyDescent="0.2">
      <c r="A18" s="69" t="s">
        <v>283</v>
      </c>
      <c r="B18" s="190">
        <v>8014500</v>
      </c>
      <c r="C18" s="19" t="s">
        <v>258</v>
      </c>
      <c r="D18" s="83" t="s">
        <v>217</v>
      </c>
      <c r="E18" s="85" t="s">
        <v>231</v>
      </c>
      <c r="F18" s="176">
        <v>5529.2519172131952</v>
      </c>
      <c r="G18" s="176">
        <v>954</v>
      </c>
      <c r="H18" s="176">
        <v>1936.0000000000002</v>
      </c>
      <c r="I18" s="176">
        <v>890</v>
      </c>
      <c r="J18" s="176">
        <v>2670.3021050055386</v>
      </c>
      <c r="K18" s="176">
        <v>755.21566713600009</v>
      </c>
      <c r="L18" s="176">
        <v>14006.32165829021</v>
      </c>
      <c r="M18" s="226">
        <v>0</v>
      </c>
      <c r="N18" s="226">
        <v>4930.2252237181538</v>
      </c>
      <c r="O18" s="177">
        <v>18936.546882008362</v>
      </c>
    </row>
    <row r="19" spans="1:15" x14ac:dyDescent="0.2">
      <c r="A19" s="69" t="s">
        <v>270</v>
      </c>
      <c r="B19" s="190">
        <v>1610400</v>
      </c>
      <c r="C19" s="71" t="s">
        <v>56</v>
      </c>
      <c r="D19" s="83" t="s">
        <v>201</v>
      </c>
      <c r="E19" s="85" t="s">
        <v>231</v>
      </c>
      <c r="F19" s="176">
        <v>5500.6132123279331</v>
      </c>
      <c r="G19" s="176">
        <v>795</v>
      </c>
      <c r="H19" s="176">
        <v>1848</v>
      </c>
      <c r="I19" s="176">
        <v>890</v>
      </c>
      <c r="J19" s="176">
        <v>2876.5918706581592</v>
      </c>
      <c r="K19" s="176">
        <v>815.79111807599998</v>
      </c>
      <c r="L19" s="176">
        <v>13996.670821168304</v>
      </c>
      <c r="M19" s="226">
        <v>0</v>
      </c>
      <c r="N19" s="226">
        <v>8398.0024927009799</v>
      </c>
      <c r="O19" s="177">
        <v>22394.673313869287</v>
      </c>
    </row>
    <row r="20" spans="1:15" x14ac:dyDescent="0.2">
      <c r="A20" s="69" t="s">
        <v>270</v>
      </c>
      <c r="B20" s="190">
        <v>1654000</v>
      </c>
      <c r="C20" s="71" t="s">
        <v>60</v>
      </c>
      <c r="D20" s="83" t="s">
        <v>201</v>
      </c>
      <c r="E20" s="85" t="s">
        <v>31</v>
      </c>
      <c r="F20" s="176">
        <v>3717.2617803786284</v>
      </c>
      <c r="G20" s="176">
        <v>0</v>
      </c>
      <c r="H20" s="176">
        <v>1117.5999999999999</v>
      </c>
      <c r="I20" s="176">
        <v>890</v>
      </c>
      <c r="J20" s="176">
        <v>2876.5918706581592</v>
      </c>
      <c r="K20" s="176">
        <v>815.79111807599998</v>
      </c>
      <c r="L20" s="176">
        <v>10357.044246024067</v>
      </c>
      <c r="M20" s="226">
        <v>0</v>
      </c>
      <c r="N20" s="226">
        <v>6214.2265476144394</v>
      </c>
      <c r="O20" s="177">
        <v>16571.270793638505</v>
      </c>
    </row>
    <row r="21" spans="1:15" x14ac:dyDescent="0.2">
      <c r="A21" s="69" t="s">
        <v>279</v>
      </c>
      <c r="B21" s="190" t="s">
        <v>460</v>
      </c>
      <c r="C21" s="71" t="s">
        <v>461</v>
      </c>
      <c r="D21" s="83" t="s">
        <v>210</v>
      </c>
      <c r="E21" s="85" t="s">
        <v>31</v>
      </c>
      <c r="F21" s="176">
        <v>2765.3230245184727</v>
      </c>
      <c r="G21" s="176">
        <v>0</v>
      </c>
      <c r="H21" s="176">
        <v>607.20000000000005</v>
      </c>
      <c r="I21" s="176">
        <v>890</v>
      </c>
      <c r="J21" s="176">
        <v>2809.5663150309542</v>
      </c>
      <c r="K21" s="176">
        <v>796.16160486000012</v>
      </c>
      <c r="L21" s="176">
        <v>8653.1510388503702</v>
      </c>
      <c r="M21" s="226">
        <v>0</v>
      </c>
      <c r="N21" s="226">
        <v>5191.8906233102216</v>
      </c>
      <c r="O21" s="177">
        <v>13845</v>
      </c>
    </row>
    <row r="22" spans="1:15" x14ac:dyDescent="0.2">
      <c r="A22" s="69" t="s">
        <v>284</v>
      </c>
      <c r="B22" s="190" t="s">
        <v>103</v>
      </c>
      <c r="C22" s="71" t="s">
        <v>104</v>
      </c>
      <c r="D22" s="83" t="s">
        <v>218</v>
      </c>
      <c r="E22" s="85" t="s">
        <v>377</v>
      </c>
      <c r="F22" s="176">
        <v>5041.0037547987267</v>
      </c>
      <c r="G22" s="176">
        <v>954</v>
      </c>
      <c r="H22" s="176">
        <v>1540</v>
      </c>
      <c r="I22" s="176">
        <v>890</v>
      </c>
      <c r="J22" s="176">
        <v>2670.3021050055386</v>
      </c>
      <c r="K22" s="176">
        <v>755.21566713600009</v>
      </c>
      <c r="L22" s="176">
        <v>13033.648679634294</v>
      </c>
      <c r="M22" s="226">
        <v>0</v>
      </c>
      <c r="N22" s="226">
        <v>5794.4995299918146</v>
      </c>
      <c r="O22" s="177">
        <v>18828.14820962611</v>
      </c>
    </row>
    <row r="23" spans="1:15" x14ac:dyDescent="0.2">
      <c r="A23" s="69" t="s">
        <v>557</v>
      </c>
      <c r="B23" s="190">
        <v>6324970</v>
      </c>
      <c r="C23" s="71" t="s">
        <v>177</v>
      </c>
      <c r="D23" s="83" t="s">
        <v>215</v>
      </c>
      <c r="E23" s="85" t="s">
        <v>231</v>
      </c>
      <c r="F23" s="176">
        <v>6188.7039807340343</v>
      </c>
      <c r="G23" s="176">
        <v>795</v>
      </c>
      <c r="H23" s="176">
        <v>3080</v>
      </c>
      <c r="I23" s="176">
        <v>890</v>
      </c>
      <c r="J23" s="176">
        <v>2670.3021050055386</v>
      </c>
      <c r="K23" s="176">
        <v>755.21566713600009</v>
      </c>
      <c r="L23" s="176">
        <v>15815.218928163133</v>
      </c>
      <c r="M23" s="226">
        <v>0</v>
      </c>
      <c r="N23" s="226">
        <v>5338.2689970121837</v>
      </c>
      <c r="O23" s="177">
        <v>21153.487925175315</v>
      </c>
    </row>
    <row r="24" spans="1:15" x14ac:dyDescent="0.2">
      <c r="A24" s="69" t="s">
        <v>272</v>
      </c>
      <c r="B24" s="190">
        <v>2087580</v>
      </c>
      <c r="C24" s="71" t="s">
        <v>37</v>
      </c>
      <c r="D24" s="83" t="s">
        <v>204</v>
      </c>
      <c r="E24" s="85" t="s">
        <v>31</v>
      </c>
      <c r="F24" s="176">
        <v>2637.8082540833593</v>
      </c>
      <c r="G24" s="176">
        <v>0</v>
      </c>
      <c r="H24" s="176">
        <v>616</v>
      </c>
      <c r="I24" s="176">
        <v>890</v>
      </c>
      <c r="J24" s="176">
        <v>2670.3021050055386</v>
      </c>
      <c r="K24" s="176">
        <v>755.21566713600009</v>
      </c>
      <c r="L24" s="176">
        <v>8324.3336288473874</v>
      </c>
      <c r="M24" s="226">
        <v>0</v>
      </c>
      <c r="N24" s="226">
        <v>3745.9501329813243</v>
      </c>
      <c r="O24" s="177">
        <v>12070.283761828712</v>
      </c>
    </row>
    <row r="25" spans="1:15" x14ac:dyDescent="0.2">
      <c r="A25" s="69" t="s">
        <v>272</v>
      </c>
      <c r="B25" s="190">
        <v>2091500</v>
      </c>
      <c r="C25" s="71" t="s">
        <v>41</v>
      </c>
      <c r="D25" s="83" t="s">
        <v>204</v>
      </c>
      <c r="E25" s="85" t="s">
        <v>377</v>
      </c>
      <c r="F25" s="176">
        <v>4730.3003787167927</v>
      </c>
      <c r="G25" s="176">
        <v>954</v>
      </c>
      <c r="H25" s="176">
        <v>1320</v>
      </c>
      <c r="I25" s="176">
        <v>890</v>
      </c>
      <c r="J25" s="176">
        <v>2670.3021050055386</v>
      </c>
      <c r="K25" s="176">
        <v>755.21566713600009</v>
      </c>
      <c r="L25" s="176">
        <v>12449.874965944166</v>
      </c>
      <c r="M25" s="226">
        <v>0</v>
      </c>
      <c r="N25" s="226">
        <v>5602.4437346748746</v>
      </c>
      <c r="O25" s="177">
        <v>18052.318700619042</v>
      </c>
    </row>
    <row r="26" spans="1:15" x14ac:dyDescent="0.2">
      <c r="A26" s="69" t="s">
        <v>48</v>
      </c>
      <c r="B26" s="190">
        <v>6775900</v>
      </c>
      <c r="C26" s="71" t="s">
        <v>161</v>
      </c>
      <c r="D26" s="83" t="s">
        <v>213</v>
      </c>
      <c r="E26" s="85" t="s">
        <v>231</v>
      </c>
      <c r="F26" s="176">
        <v>6810.1107328979024</v>
      </c>
      <c r="G26" s="176">
        <v>795</v>
      </c>
      <c r="H26" s="176">
        <v>3344.0000000000005</v>
      </c>
      <c r="I26" s="176">
        <v>890</v>
      </c>
      <c r="J26" s="176">
        <v>2670.3021050055386</v>
      </c>
      <c r="K26" s="176">
        <v>755.21566713600009</v>
      </c>
      <c r="L26" s="176">
        <v>16789.166355543388</v>
      </c>
      <c r="M26" s="226">
        <v>0</v>
      </c>
      <c r="N26" s="226">
        <v>9569.8248226597298</v>
      </c>
      <c r="O26" s="177">
        <v>26358.991178203119</v>
      </c>
    </row>
    <row r="27" spans="1:15" x14ac:dyDescent="0.2">
      <c r="A27" s="69" t="s">
        <v>48</v>
      </c>
      <c r="B27" s="190">
        <v>6800000</v>
      </c>
      <c r="C27" s="71" t="s">
        <v>45</v>
      </c>
      <c r="D27" s="83" t="s">
        <v>213</v>
      </c>
      <c r="E27" s="85" t="s">
        <v>377</v>
      </c>
      <c r="F27" s="176">
        <v>3706.6804407979171</v>
      </c>
      <c r="G27" s="176">
        <v>0</v>
      </c>
      <c r="H27" s="176">
        <v>1293.5999999999999</v>
      </c>
      <c r="I27" s="176">
        <v>890</v>
      </c>
      <c r="J27" s="176">
        <v>2670.3021050055386</v>
      </c>
      <c r="K27" s="176">
        <v>755.21566713600009</v>
      </c>
      <c r="L27" s="176">
        <v>10245.453034233404</v>
      </c>
      <c r="M27" s="226">
        <v>0</v>
      </c>
      <c r="N27" s="226">
        <v>5839.9082295130393</v>
      </c>
      <c r="O27" s="177">
        <v>16085.361263746443</v>
      </c>
    </row>
    <row r="28" spans="1:15" x14ac:dyDescent="0.2">
      <c r="A28" s="69" t="s">
        <v>291</v>
      </c>
      <c r="B28" s="190">
        <v>8227000</v>
      </c>
      <c r="C28" s="71" t="s">
        <v>167</v>
      </c>
      <c r="D28" s="83" t="s">
        <v>223</v>
      </c>
      <c r="E28" s="85" t="s">
        <v>231</v>
      </c>
      <c r="F28" s="176">
        <v>6277.476373900302</v>
      </c>
      <c r="G28" s="176">
        <v>795</v>
      </c>
      <c r="H28" s="176">
        <v>2640</v>
      </c>
      <c r="I28" s="176">
        <v>890</v>
      </c>
      <c r="J28" s="176">
        <v>2670.3021050055386</v>
      </c>
      <c r="K28" s="176">
        <v>755.21566713600009</v>
      </c>
      <c r="L28" s="176">
        <v>15428.868560646029</v>
      </c>
      <c r="M28" s="226">
        <v>0</v>
      </c>
      <c r="N28" s="226">
        <v>9431.2044850660986</v>
      </c>
      <c r="O28" s="177">
        <v>24860.073045712128</v>
      </c>
    </row>
    <row r="29" spans="1:15" x14ac:dyDescent="0.2">
      <c r="A29" s="69" t="s">
        <v>269</v>
      </c>
      <c r="B29" s="190">
        <v>1349150</v>
      </c>
      <c r="C29" s="71" t="s">
        <v>96</v>
      </c>
      <c r="D29" s="83" t="s">
        <v>200</v>
      </c>
      <c r="E29" s="85" t="s">
        <v>377</v>
      </c>
      <c r="F29" s="176">
        <v>3295.5757536000101</v>
      </c>
      <c r="G29" s="176">
        <v>0</v>
      </c>
      <c r="H29" s="176">
        <v>1056</v>
      </c>
      <c r="I29" s="176">
        <v>890</v>
      </c>
      <c r="J29" s="176">
        <v>2670.3021050055386</v>
      </c>
      <c r="K29" s="176">
        <v>755.21566713600009</v>
      </c>
      <c r="L29" s="176">
        <v>9531.8778783157049</v>
      </c>
      <c r="M29" s="226">
        <v>953</v>
      </c>
      <c r="N29" s="226">
        <v>4613.4288931048013</v>
      </c>
      <c r="O29" s="177">
        <v>15098.494559252076</v>
      </c>
    </row>
    <row r="30" spans="1:15" x14ac:dyDescent="0.2">
      <c r="A30" s="69" t="s">
        <v>277</v>
      </c>
      <c r="B30" s="190">
        <v>4161820</v>
      </c>
      <c r="C30" s="71" t="s">
        <v>98</v>
      </c>
      <c r="D30" s="83" t="s">
        <v>208</v>
      </c>
      <c r="E30" s="85" t="s">
        <v>31</v>
      </c>
      <c r="F30" s="176">
        <v>5943.8342106559276</v>
      </c>
      <c r="G30" s="176">
        <v>795</v>
      </c>
      <c r="H30" s="176">
        <v>2376</v>
      </c>
      <c r="I30" s="176">
        <v>890</v>
      </c>
      <c r="J30" s="176">
        <v>2731.3698334658811</v>
      </c>
      <c r="K30" s="176">
        <v>773.31162463200008</v>
      </c>
      <c r="L30" s="176">
        <v>14858.542235629191</v>
      </c>
      <c r="M30" s="226">
        <v>0</v>
      </c>
      <c r="N30" s="226">
        <v>8172.1982295960561</v>
      </c>
      <c r="O30" s="177">
        <v>23030.740465225248</v>
      </c>
    </row>
    <row r="31" spans="1:15" x14ac:dyDescent="0.2">
      <c r="A31" s="69" t="s">
        <v>286</v>
      </c>
      <c r="B31" s="188" t="s">
        <v>81</v>
      </c>
      <c r="C31" s="107" t="s">
        <v>82</v>
      </c>
      <c r="D31" s="83" t="s">
        <v>226</v>
      </c>
      <c r="E31" s="85" t="s">
        <v>377</v>
      </c>
      <c r="F31" s="176">
        <v>3269.0834903913774</v>
      </c>
      <c r="G31" s="176">
        <v>0</v>
      </c>
      <c r="H31" s="176">
        <v>792</v>
      </c>
      <c r="I31" s="176">
        <v>888.25</v>
      </c>
      <c r="J31" s="176">
        <v>2796.9059323013707</v>
      </c>
      <c r="K31" s="176">
        <v>792.48107113200012</v>
      </c>
      <c r="L31" s="176">
        <v>9392.5925432072236</v>
      </c>
      <c r="M31" s="226">
        <v>0</v>
      </c>
      <c r="N31" s="226">
        <v>5237.5913798686433</v>
      </c>
      <c r="O31" s="177">
        <v>14630.183923075867</v>
      </c>
    </row>
    <row r="32" spans="1:15" x14ac:dyDescent="0.2">
      <c r="A32" s="69" t="s">
        <v>286</v>
      </c>
      <c r="B32" s="190">
        <v>14205400</v>
      </c>
      <c r="C32" s="83" t="s">
        <v>182</v>
      </c>
      <c r="D32" s="83" t="s">
        <v>226</v>
      </c>
      <c r="E32" s="85" t="s">
        <v>231</v>
      </c>
      <c r="F32" s="176">
        <v>3355.1014648601968</v>
      </c>
      <c r="G32" s="176">
        <v>0</v>
      </c>
      <c r="H32" s="176">
        <v>836</v>
      </c>
      <c r="I32" s="176">
        <v>888.25</v>
      </c>
      <c r="J32" s="176">
        <v>2796.9059323013707</v>
      </c>
      <c r="K32" s="176">
        <v>792.48107113200012</v>
      </c>
      <c r="L32" s="176">
        <v>9535.6123151229258</v>
      </c>
      <c r="M32" s="226">
        <v>0</v>
      </c>
      <c r="N32" s="226">
        <v>5317.3434952819971</v>
      </c>
      <c r="O32" s="177">
        <v>14852.955810404923</v>
      </c>
    </row>
    <row r="33" spans="1:15" x14ac:dyDescent="0.2">
      <c r="A33" s="69" t="s">
        <v>286</v>
      </c>
      <c r="B33" s="190">
        <v>14206950</v>
      </c>
      <c r="C33" s="83" t="s">
        <v>86</v>
      </c>
      <c r="D33" s="83" t="s">
        <v>226</v>
      </c>
      <c r="E33" s="85" t="s">
        <v>31</v>
      </c>
      <c r="F33" s="176">
        <v>2925.0115925160944</v>
      </c>
      <c r="G33" s="176">
        <v>0</v>
      </c>
      <c r="H33" s="176">
        <v>660</v>
      </c>
      <c r="I33" s="176">
        <v>888.25</v>
      </c>
      <c r="J33" s="176">
        <v>2796.9059323013707</v>
      </c>
      <c r="K33" s="176">
        <v>792.48107113200012</v>
      </c>
      <c r="L33" s="176">
        <v>8868.9134555444125</v>
      </c>
      <c r="M33" s="226">
        <v>0</v>
      </c>
      <c r="N33" s="226">
        <v>4945.5722102152304</v>
      </c>
      <c r="O33" s="177">
        <v>13814.485665759643</v>
      </c>
    </row>
    <row r="34" spans="1:15" x14ac:dyDescent="0.2">
      <c r="A34" s="69" t="s">
        <v>274</v>
      </c>
      <c r="B34" s="190">
        <v>2172300</v>
      </c>
      <c r="C34" s="83" t="s">
        <v>118</v>
      </c>
      <c r="D34" s="83" t="s">
        <v>206</v>
      </c>
      <c r="E34" s="85" t="s">
        <v>231</v>
      </c>
      <c r="F34" s="176">
        <v>3048.9129412812663</v>
      </c>
      <c r="G34" s="176">
        <v>0</v>
      </c>
      <c r="H34" s="176">
        <v>915.2</v>
      </c>
      <c r="I34" s="176">
        <v>890</v>
      </c>
      <c r="J34" s="176">
        <v>2670.3021050055386</v>
      </c>
      <c r="K34" s="176">
        <v>755.21566713600009</v>
      </c>
      <c r="L34" s="176">
        <v>9105.6687847650865</v>
      </c>
      <c r="M34" s="226">
        <v>0</v>
      </c>
      <c r="N34" s="226">
        <v>5099.174519468449</v>
      </c>
      <c r="O34" s="177">
        <v>14204.843304233535</v>
      </c>
    </row>
    <row r="35" spans="1:15" x14ac:dyDescent="0.2">
      <c r="A35" s="69" t="s">
        <v>292</v>
      </c>
      <c r="B35" s="190">
        <v>8057200</v>
      </c>
      <c r="C35" s="83" t="s">
        <v>72</v>
      </c>
      <c r="D35" s="83" t="s">
        <v>220</v>
      </c>
      <c r="E35" s="85" t="s">
        <v>31</v>
      </c>
      <c r="F35" s="176">
        <v>5389.7524422376327</v>
      </c>
      <c r="G35" s="176">
        <v>795</v>
      </c>
      <c r="H35" s="176">
        <v>2376</v>
      </c>
      <c r="I35" s="176">
        <v>888.25</v>
      </c>
      <c r="J35" s="176">
        <v>2670.3021050055386</v>
      </c>
      <c r="K35" s="176">
        <v>755.21566713600009</v>
      </c>
      <c r="L35" s="176">
        <v>14161.972235817093</v>
      </c>
      <c r="M35" s="226">
        <v>0</v>
      </c>
      <c r="N35" s="226">
        <v>6739.8472263032127</v>
      </c>
      <c r="O35" s="177">
        <v>21916.265209422359</v>
      </c>
    </row>
    <row r="36" spans="1:15" x14ac:dyDescent="0.2">
      <c r="A36" s="69" t="s">
        <v>292</v>
      </c>
      <c r="B36" s="190">
        <v>8195000</v>
      </c>
      <c r="C36" s="83" t="s">
        <v>169</v>
      </c>
      <c r="D36" s="83" t="s">
        <v>220</v>
      </c>
      <c r="E36" s="85" t="s">
        <v>231</v>
      </c>
      <c r="F36" s="176">
        <v>6416.9758488758644</v>
      </c>
      <c r="G36" s="176">
        <v>954</v>
      </c>
      <c r="H36" s="176">
        <v>2112</v>
      </c>
      <c r="I36" s="176">
        <v>888.25</v>
      </c>
      <c r="J36" s="176">
        <v>2670.3021050055386</v>
      </c>
      <c r="K36" s="176">
        <v>755.21566713600009</v>
      </c>
      <c r="L36" s="176">
        <v>15176.417983119145</v>
      </c>
      <c r="M36" s="226">
        <v>0</v>
      </c>
      <c r="N36" s="226">
        <v>6289.3318699263709</v>
      </c>
      <c r="O36" s="177">
        <v>20451.304105743464</v>
      </c>
    </row>
    <row r="37" spans="1:15" x14ac:dyDescent="0.2">
      <c r="A37" s="69" t="s">
        <v>290</v>
      </c>
      <c r="B37" s="190">
        <v>10168000</v>
      </c>
      <c r="C37" s="83" t="s">
        <v>133</v>
      </c>
      <c r="D37" s="83" t="s">
        <v>222</v>
      </c>
      <c r="E37" s="85" t="s">
        <v>31</v>
      </c>
      <c r="F37" s="176">
        <v>2637.8082540833593</v>
      </c>
      <c r="G37" s="176">
        <v>0</v>
      </c>
      <c r="H37" s="176">
        <v>545.6</v>
      </c>
      <c r="I37" s="176">
        <v>890</v>
      </c>
      <c r="J37" s="176">
        <v>2670.3021050055386</v>
      </c>
      <c r="K37" s="176">
        <v>755.21566713600009</v>
      </c>
      <c r="L37" s="176">
        <v>8246.8936288473888</v>
      </c>
      <c r="M37" s="226">
        <v>0</v>
      </c>
      <c r="N37" s="226">
        <v>4102.8295803515757</v>
      </c>
      <c r="O37" s="177">
        <v>12349.723209198964</v>
      </c>
    </row>
    <row r="38" spans="1:15" x14ac:dyDescent="0.2">
      <c r="A38" s="69" t="s">
        <v>290</v>
      </c>
      <c r="B38" s="190">
        <v>10172200</v>
      </c>
      <c r="C38" s="83" t="s">
        <v>181</v>
      </c>
      <c r="D38" s="83" t="s">
        <v>222</v>
      </c>
      <c r="E38" s="85" t="s">
        <v>231</v>
      </c>
      <c r="F38" s="176">
        <v>1369.6312088509751</v>
      </c>
      <c r="G38" s="176">
        <v>0</v>
      </c>
      <c r="H38" s="176">
        <v>294.8</v>
      </c>
      <c r="I38" s="176">
        <v>517.27499999999998</v>
      </c>
      <c r="J38" s="176">
        <v>1393.2010982637591</v>
      </c>
      <c r="K38" s="176">
        <v>503.47711142400004</v>
      </c>
      <c r="L38" s="176">
        <v>4486.2228603926078</v>
      </c>
      <c r="M38" s="226">
        <v>0</v>
      </c>
      <c r="N38" s="226">
        <v>2231.8958730453223</v>
      </c>
      <c r="O38" s="177">
        <v>6718.1187334379301</v>
      </c>
    </row>
    <row r="39" spans="1:15" x14ac:dyDescent="0.2">
      <c r="A39" s="69" t="s">
        <v>288</v>
      </c>
      <c r="B39" s="190">
        <v>12056500</v>
      </c>
      <c r="C39" s="83" t="s">
        <v>459</v>
      </c>
      <c r="D39" s="83" t="s">
        <v>224</v>
      </c>
      <c r="E39" s="85" t="s">
        <v>231</v>
      </c>
      <c r="F39" s="176">
        <v>1766.0291776365871</v>
      </c>
      <c r="G39" s="176">
        <v>0</v>
      </c>
      <c r="H39" s="176">
        <v>563.20000000000005</v>
      </c>
      <c r="I39" s="176">
        <v>517.27499999999998</v>
      </c>
      <c r="J39" s="176">
        <v>1475.1859807990654</v>
      </c>
      <c r="K39" s="176">
        <v>534.25046287200007</v>
      </c>
      <c r="L39" s="176">
        <v>5341.5346834384181</v>
      </c>
      <c r="M39" s="226">
        <v>0</v>
      </c>
      <c r="N39" s="226">
        <v>2231.8958730453223</v>
      </c>
      <c r="O39" s="177">
        <v>7958.8866783232424</v>
      </c>
    </row>
    <row r="40" spans="1:15" x14ac:dyDescent="0.2">
      <c r="A40" s="69" t="s">
        <v>288</v>
      </c>
      <c r="B40" s="190">
        <v>12505450</v>
      </c>
      <c r="C40" s="83" t="s">
        <v>154</v>
      </c>
      <c r="D40" s="83" t="s">
        <v>224</v>
      </c>
      <c r="E40" s="85" t="s">
        <v>377</v>
      </c>
      <c r="F40" s="176">
        <v>5217.8134793808258</v>
      </c>
      <c r="G40" s="176">
        <v>795</v>
      </c>
      <c r="H40" s="176">
        <v>2024.0000000000002</v>
      </c>
      <c r="I40" s="176">
        <v>888.25</v>
      </c>
      <c r="J40" s="176">
        <v>2827.4397965315425</v>
      </c>
      <c r="K40" s="176">
        <v>801.37569430800011</v>
      </c>
      <c r="L40" s="176">
        <v>13809.266867242406</v>
      </c>
      <c r="M40" s="226">
        <v>0</v>
      </c>
      <c r="N40" s="226">
        <v>5155.9627713221544</v>
      </c>
      <c r="O40" s="177">
        <v>20575.807632191187</v>
      </c>
    </row>
    <row r="41" spans="1:15" x14ac:dyDescent="0.2">
      <c r="A41" s="69" t="s">
        <v>281</v>
      </c>
      <c r="B41" s="190">
        <v>4063700</v>
      </c>
      <c r="C41" s="71" t="s">
        <v>90</v>
      </c>
      <c r="D41" s="83" t="s">
        <v>212</v>
      </c>
      <c r="E41" s="85" t="s">
        <v>231</v>
      </c>
      <c r="F41" s="176">
        <v>7748.5617463698663</v>
      </c>
      <c r="G41" s="176">
        <v>954</v>
      </c>
      <c r="H41" s="176">
        <v>2992</v>
      </c>
      <c r="I41" s="176">
        <v>890</v>
      </c>
      <c r="J41" s="176">
        <v>2670.3021050055386</v>
      </c>
      <c r="K41" s="176">
        <v>755.21566713600009</v>
      </c>
      <c r="L41" s="176">
        <v>17609.162470362549</v>
      </c>
      <c r="M41" s="226">
        <v>0</v>
      </c>
      <c r="N41" s="226">
        <v>5155.9627713221544</v>
      </c>
      <c r="O41" s="177">
        <v>22765.125241684706</v>
      </c>
    </row>
    <row r="42" spans="1:15" x14ac:dyDescent="0.2">
      <c r="A42" s="69"/>
      <c r="B42" s="70"/>
      <c r="C42" s="90"/>
      <c r="E42" s="69"/>
      <c r="F42" s="93"/>
      <c r="G42" s="93"/>
      <c r="H42" s="93"/>
      <c r="I42" s="93"/>
      <c r="J42" s="93"/>
      <c r="K42" s="93"/>
      <c r="L42" s="93"/>
      <c r="M42" s="69"/>
      <c r="N42" s="92" t="s">
        <v>544</v>
      </c>
      <c r="O42" s="113">
        <f>SUM(O3:O41)</f>
        <v>659169.56956991844</v>
      </c>
    </row>
    <row r="43" spans="1:15" x14ac:dyDescent="0.2">
      <c r="D43" s="96"/>
      <c r="E43" s="94"/>
      <c r="I43" s="93"/>
    </row>
    <row r="44" spans="1:15" x14ac:dyDescent="0.2">
      <c r="D44" s="96"/>
      <c r="E44" s="94"/>
      <c r="I44" s="93"/>
    </row>
    <row r="45" spans="1:15" x14ac:dyDescent="0.2">
      <c r="D45" s="96"/>
      <c r="E45" s="94"/>
      <c r="I45" s="93"/>
    </row>
    <row r="46" spans="1:15" x14ac:dyDescent="0.2">
      <c r="D46" s="96"/>
      <c r="E46" s="94"/>
      <c r="I46" s="93"/>
    </row>
    <row r="47" spans="1:15" x14ac:dyDescent="0.2">
      <c r="I47" s="93"/>
    </row>
    <row r="48" spans="1:15" x14ac:dyDescent="0.2">
      <c r="I48" s="93"/>
    </row>
    <row r="49" spans="2:9" x14ac:dyDescent="0.2">
      <c r="I49" s="93"/>
    </row>
    <row r="50" spans="2:9" x14ac:dyDescent="0.2">
      <c r="B50" s="74"/>
      <c r="C50" s="74"/>
      <c r="D50" s="74"/>
      <c r="I50" s="93"/>
    </row>
    <row r="51" spans="2:9" x14ac:dyDescent="0.2">
      <c r="B51" s="74"/>
      <c r="C51" s="74"/>
      <c r="D51" s="74"/>
      <c r="I51" s="93"/>
    </row>
    <row r="52" spans="2:9" x14ac:dyDescent="0.2">
      <c r="B52" s="74"/>
      <c r="C52" s="74"/>
      <c r="D52" s="74"/>
      <c r="I52" s="93"/>
    </row>
    <row r="53" spans="2:9" x14ac:dyDescent="0.2">
      <c r="B53" s="74"/>
      <c r="C53" s="74"/>
      <c r="D53" s="74"/>
      <c r="I53" s="93"/>
    </row>
    <row r="54" spans="2:9" x14ac:dyDescent="0.2">
      <c r="B54" s="74"/>
      <c r="C54" s="74"/>
      <c r="D54" s="74"/>
      <c r="I54" s="93"/>
    </row>
    <row r="55" spans="2:9" x14ac:dyDescent="0.2">
      <c r="B55" s="74"/>
      <c r="C55" s="74"/>
      <c r="D55" s="74"/>
      <c r="I55" s="93"/>
    </row>
    <row r="56" spans="2:9" x14ac:dyDescent="0.2">
      <c r="B56" s="74"/>
      <c r="C56" s="74"/>
      <c r="D56" s="74"/>
      <c r="I56" s="93"/>
    </row>
    <row r="57" spans="2:9" x14ac:dyDescent="0.2">
      <c r="B57" s="74"/>
      <c r="C57" s="74"/>
      <c r="D57" s="74"/>
      <c r="I57" s="93"/>
    </row>
    <row r="58" spans="2:9" x14ac:dyDescent="0.2">
      <c r="B58" s="74"/>
      <c r="C58" s="74"/>
      <c r="D58" s="74"/>
      <c r="I58" s="93"/>
    </row>
    <row r="59" spans="2:9" x14ac:dyDescent="0.2">
      <c r="B59" s="74"/>
      <c r="C59" s="74"/>
      <c r="D59" s="74"/>
      <c r="I59" s="93"/>
    </row>
    <row r="60" spans="2:9" x14ac:dyDescent="0.2">
      <c r="B60" s="74"/>
      <c r="C60" s="74"/>
      <c r="D60" s="74"/>
      <c r="I60" s="93"/>
    </row>
    <row r="61" spans="2:9" x14ac:dyDescent="0.2">
      <c r="B61" s="74"/>
      <c r="C61" s="74"/>
      <c r="D61" s="74"/>
      <c r="I61" s="93"/>
    </row>
    <row r="62" spans="2:9" x14ac:dyDescent="0.2">
      <c r="B62" s="74"/>
      <c r="C62" s="74"/>
      <c r="D62" s="74"/>
      <c r="I62" s="93"/>
    </row>
    <row r="63" spans="2:9" x14ac:dyDescent="0.2">
      <c r="B63" s="74"/>
      <c r="C63" s="74"/>
      <c r="D63" s="74"/>
      <c r="I63" s="93"/>
    </row>
    <row r="64" spans="2:9" x14ac:dyDescent="0.2">
      <c r="B64" s="74"/>
      <c r="C64" s="74"/>
      <c r="D64" s="74"/>
      <c r="I64" s="93"/>
    </row>
    <row r="65" spans="2:9" x14ac:dyDescent="0.2">
      <c r="B65" s="74"/>
      <c r="C65" s="74"/>
      <c r="D65" s="74"/>
      <c r="I65" s="93"/>
    </row>
    <row r="66" spans="2:9" x14ac:dyDescent="0.2">
      <c r="B66" s="74"/>
      <c r="C66" s="74"/>
      <c r="D66" s="74"/>
      <c r="I66" s="93"/>
    </row>
    <row r="67" spans="2:9" x14ac:dyDescent="0.2">
      <c r="B67" s="74"/>
      <c r="C67" s="74"/>
      <c r="D67" s="74"/>
      <c r="I67" s="93"/>
    </row>
    <row r="68" spans="2:9" x14ac:dyDescent="0.2">
      <c r="B68" s="74"/>
      <c r="C68" s="74"/>
      <c r="D68" s="74"/>
      <c r="I68" s="93"/>
    </row>
    <row r="69" spans="2:9" x14ac:dyDescent="0.2">
      <c r="B69" s="74"/>
      <c r="C69" s="74"/>
      <c r="D69" s="74"/>
      <c r="I69" s="93"/>
    </row>
    <row r="70" spans="2:9" x14ac:dyDescent="0.2">
      <c r="B70" s="74"/>
      <c r="C70" s="74"/>
      <c r="D70" s="74"/>
      <c r="I70" s="93"/>
    </row>
    <row r="71" spans="2:9" x14ac:dyDescent="0.2">
      <c r="B71" s="74"/>
      <c r="C71" s="74"/>
      <c r="D71" s="74"/>
      <c r="I71" s="93"/>
    </row>
    <row r="72" spans="2:9" x14ac:dyDescent="0.2">
      <c r="B72" s="74"/>
      <c r="C72" s="74"/>
      <c r="D72" s="74"/>
      <c r="I72" s="93"/>
    </row>
    <row r="73" spans="2:9" x14ac:dyDescent="0.2">
      <c r="B73" s="74"/>
      <c r="C73" s="74"/>
      <c r="D73" s="74"/>
      <c r="I73" s="93"/>
    </row>
    <row r="74" spans="2:9" x14ac:dyDescent="0.2">
      <c r="B74" s="74"/>
      <c r="C74" s="74"/>
      <c r="D74" s="74"/>
      <c r="I74" s="93"/>
    </row>
    <row r="75" spans="2:9" x14ac:dyDescent="0.2">
      <c r="B75" s="74"/>
      <c r="C75" s="74"/>
      <c r="D75" s="74"/>
      <c r="I75" s="93"/>
    </row>
    <row r="76" spans="2:9" x14ac:dyDescent="0.2">
      <c r="B76" s="74"/>
      <c r="C76" s="74"/>
      <c r="D76" s="74"/>
      <c r="I76" s="93"/>
    </row>
    <row r="77" spans="2:9" x14ac:dyDescent="0.2">
      <c r="B77" s="74"/>
      <c r="C77" s="74"/>
      <c r="D77" s="74"/>
      <c r="I77" s="93"/>
    </row>
    <row r="78" spans="2:9" x14ac:dyDescent="0.2">
      <c r="B78" s="74"/>
      <c r="C78" s="74"/>
      <c r="D78" s="74"/>
      <c r="I78" s="93"/>
    </row>
    <row r="79" spans="2:9" x14ac:dyDescent="0.2">
      <c r="B79" s="74"/>
      <c r="C79" s="74"/>
      <c r="D79" s="74"/>
      <c r="I79" s="93"/>
    </row>
    <row r="80" spans="2:9" x14ac:dyDescent="0.2">
      <c r="B80" s="74"/>
      <c r="C80" s="74"/>
      <c r="D80" s="74"/>
      <c r="I80" s="93"/>
    </row>
    <row r="81" spans="2:9" x14ac:dyDescent="0.2">
      <c r="B81" s="74"/>
      <c r="C81" s="74"/>
      <c r="D81" s="74"/>
      <c r="I81" s="93"/>
    </row>
    <row r="82" spans="2:9" x14ac:dyDescent="0.2">
      <c r="B82" s="74"/>
      <c r="C82" s="74"/>
      <c r="D82" s="74"/>
      <c r="I82" s="93"/>
    </row>
    <row r="83" spans="2:9" x14ac:dyDescent="0.2">
      <c r="B83" s="74"/>
      <c r="C83" s="74"/>
      <c r="D83" s="74"/>
      <c r="I83" s="93"/>
    </row>
    <row r="84" spans="2:9" x14ac:dyDescent="0.2">
      <c r="B84" s="74"/>
      <c r="C84" s="74"/>
      <c r="D84" s="74"/>
      <c r="I84" s="93"/>
    </row>
    <row r="85" spans="2:9" x14ac:dyDescent="0.2">
      <c r="B85" s="74"/>
      <c r="C85" s="74"/>
      <c r="D85" s="74"/>
      <c r="I85" s="93"/>
    </row>
    <row r="86" spans="2:9" x14ac:dyDescent="0.2">
      <c r="B86" s="74"/>
      <c r="C86" s="74"/>
      <c r="D86" s="74"/>
      <c r="I86" s="93"/>
    </row>
    <row r="87" spans="2:9" x14ac:dyDescent="0.2">
      <c r="B87" s="74"/>
      <c r="C87" s="74"/>
      <c r="D87" s="74"/>
      <c r="I87" s="93"/>
    </row>
    <row r="88" spans="2:9" x14ac:dyDescent="0.2">
      <c r="B88" s="74"/>
      <c r="C88" s="74"/>
      <c r="D88" s="74"/>
      <c r="I88" s="93"/>
    </row>
    <row r="89" spans="2:9" x14ac:dyDescent="0.2">
      <c r="B89" s="74"/>
      <c r="C89" s="74"/>
      <c r="D89" s="74"/>
      <c r="I89" s="93"/>
    </row>
    <row r="90" spans="2:9" x14ac:dyDescent="0.2">
      <c r="B90" s="74"/>
      <c r="C90" s="74"/>
      <c r="D90" s="74"/>
      <c r="I90" s="93"/>
    </row>
    <row r="91" spans="2:9" x14ac:dyDescent="0.2">
      <c r="B91" s="74"/>
      <c r="C91" s="74"/>
      <c r="D91" s="74"/>
      <c r="I91" s="93"/>
    </row>
    <row r="92" spans="2:9" x14ac:dyDescent="0.2">
      <c r="B92" s="74"/>
      <c r="C92" s="74"/>
      <c r="D92" s="74"/>
      <c r="I92" s="93"/>
    </row>
    <row r="93" spans="2:9" x14ac:dyDescent="0.2">
      <c r="B93" s="74"/>
      <c r="C93" s="74"/>
      <c r="D93" s="74"/>
      <c r="I93" s="93"/>
    </row>
    <row r="94" spans="2:9" x14ac:dyDescent="0.2">
      <c r="B94" s="74"/>
      <c r="C94" s="74"/>
      <c r="D94" s="74"/>
      <c r="I94" s="93"/>
    </row>
    <row r="95" spans="2:9" x14ac:dyDescent="0.2">
      <c r="B95" s="74"/>
      <c r="C95" s="74"/>
      <c r="D95" s="74"/>
      <c r="I95" s="93"/>
    </row>
    <row r="96" spans="2:9" x14ac:dyDescent="0.2">
      <c r="B96" s="74"/>
      <c r="C96" s="74"/>
      <c r="D96" s="74"/>
      <c r="I96" s="93"/>
    </row>
    <row r="97" spans="2:9" x14ac:dyDescent="0.2">
      <c r="B97" s="74"/>
      <c r="C97" s="74"/>
      <c r="D97" s="74"/>
      <c r="I97" s="93"/>
    </row>
    <row r="98" spans="2:9" x14ac:dyDescent="0.2">
      <c r="B98" s="74"/>
      <c r="C98" s="74"/>
      <c r="D98" s="74"/>
      <c r="I98" s="93"/>
    </row>
    <row r="99" spans="2:9" x14ac:dyDescent="0.2">
      <c r="B99" s="74"/>
      <c r="C99" s="74"/>
      <c r="D99" s="74"/>
      <c r="I99" s="93"/>
    </row>
    <row r="100" spans="2:9" x14ac:dyDescent="0.2">
      <c r="B100" s="74"/>
      <c r="C100" s="74"/>
      <c r="D100" s="74"/>
      <c r="I100" s="93"/>
    </row>
    <row r="101" spans="2:9" x14ac:dyDescent="0.2">
      <c r="B101" s="74"/>
      <c r="C101" s="74"/>
      <c r="D101" s="74"/>
      <c r="I101" s="93"/>
    </row>
    <row r="102" spans="2:9" x14ac:dyDescent="0.2">
      <c r="B102" s="74"/>
      <c r="C102" s="74"/>
      <c r="D102" s="74"/>
      <c r="I102" s="93"/>
    </row>
    <row r="103" spans="2:9" x14ac:dyDescent="0.2">
      <c r="B103" s="74"/>
      <c r="C103" s="74"/>
      <c r="D103" s="74"/>
      <c r="I103" s="93"/>
    </row>
    <row r="104" spans="2:9" x14ac:dyDescent="0.2">
      <c r="B104" s="74"/>
      <c r="C104" s="74"/>
      <c r="D104" s="74"/>
      <c r="I104" s="93"/>
    </row>
    <row r="105" spans="2:9" x14ac:dyDescent="0.2">
      <c r="B105" s="74"/>
      <c r="C105" s="74"/>
      <c r="D105" s="74"/>
      <c r="I105" s="93"/>
    </row>
    <row r="106" spans="2:9" x14ac:dyDescent="0.2">
      <c r="B106" s="74"/>
      <c r="C106" s="74"/>
      <c r="D106" s="74"/>
      <c r="I106" s="93"/>
    </row>
    <row r="107" spans="2:9" x14ac:dyDescent="0.2">
      <c r="B107" s="74"/>
      <c r="C107" s="74"/>
      <c r="D107" s="74"/>
      <c r="I107" s="93"/>
    </row>
    <row r="108" spans="2:9" x14ac:dyDescent="0.2">
      <c r="B108" s="74"/>
      <c r="C108" s="74"/>
      <c r="D108" s="74"/>
      <c r="I108" s="93"/>
    </row>
    <row r="109" spans="2:9" x14ac:dyDescent="0.2">
      <c r="B109" s="74"/>
      <c r="C109" s="74"/>
      <c r="D109" s="74"/>
      <c r="I109" s="93"/>
    </row>
    <row r="110" spans="2:9" x14ac:dyDescent="0.2">
      <c r="B110" s="74"/>
      <c r="C110" s="74"/>
      <c r="D110" s="74"/>
      <c r="I110" s="93"/>
    </row>
    <row r="111" spans="2:9" x14ac:dyDescent="0.2">
      <c r="B111" s="74"/>
      <c r="C111" s="74"/>
      <c r="D111" s="74"/>
      <c r="I111" s="93"/>
    </row>
    <row r="112" spans="2:9" x14ac:dyDescent="0.2">
      <c r="B112" s="74"/>
      <c r="C112" s="74"/>
      <c r="D112" s="74"/>
      <c r="I112" s="93"/>
    </row>
    <row r="113" spans="2:9" x14ac:dyDescent="0.2">
      <c r="B113" s="74"/>
      <c r="C113" s="74"/>
      <c r="D113" s="74"/>
      <c r="I113" s="93"/>
    </row>
    <row r="114" spans="2:9" x14ac:dyDescent="0.2">
      <c r="B114" s="74"/>
      <c r="C114" s="74"/>
      <c r="D114" s="74"/>
      <c r="I114" s="93"/>
    </row>
    <row r="115" spans="2:9" x14ac:dyDescent="0.2">
      <c r="B115" s="74"/>
      <c r="C115" s="74"/>
      <c r="D115" s="74"/>
      <c r="I115" s="93"/>
    </row>
    <row r="116" spans="2:9" x14ac:dyDescent="0.2">
      <c r="B116" s="74"/>
      <c r="C116" s="74"/>
      <c r="D116" s="74"/>
      <c r="I116" s="93"/>
    </row>
    <row r="117" spans="2:9" x14ac:dyDescent="0.2">
      <c r="B117" s="74"/>
      <c r="C117" s="74"/>
      <c r="D117" s="74"/>
      <c r="I117" s="93"/>
    </row>
    <row r="118" spans="2:9" x14ac:dyDescent="0.2">
      <c r="B118" s="74"/>
      <c r="C118" s="74"/>
      <c r="D118" s="74"/>
    </row>
    <row r="119" spans="2:9" x14ac:dyDescent="0.2">
      <c r="B119" s="74"/>
      <c r="C119" s="74"/>
      <c r="D119" s="74"/>
    </row>
    <row r="120" spans="2:9" x14ac:dyDescent="0.2">
      <c r="B120" s="74"/>
      <c r="C120" s="74"/>
      <c r="D120" s="74"/>
    </row>
    <row r="121" spans="2:9" x14ac:dyDescent="0.2">
      <c r="B121" s="74"/>
      <c r="C121" s="74"/>
      <c r="D121" s="74"/>
    </row>
    <row r="122" spans="2:9" x14ac:dyDescent="0.2">
      <c r="B122" s="74"/>
      <c r="C122" s="74"/>
      <c r="D122" s="74"/>
    </row>
    <row r="123" spans="2:9" x14ac:dyDescent="0.2">
      <c r="B123" s="74"/>
      <c r="C123" s="74"/>
      <c r="D123" s="74"/>
    </row>
    <row r="124" spans="2:9" x14ac:dyDescent="0.2">
      <c r="B124" s="74"/>
      <c r="C124" s="74"/>
      <c r="D124" s="74"/>
    </row>
    <row r="125" spans="2:9" x14ac:dyDescent="0.2">
      <c r="B125" s="74"/>
      <c r="C125" s="74"/>
      <c r="D125" s="74"/>
    </row>
    <row r="126" spans="2:9" x14ac:dyDescent="0.2">
      <c r="B126" s="74"/>
      <c r="C126" s="74"/>
      <c r="D126" s="74"/>
    </row>
    <row r="127" spans="2:9" x14ac:dyDescent="0.2">
      <c r="B127" s="74"/>
      <c r="C127" s="74"/>
      <c r="D127" s="74"/>
    </row>
    <row r="128" spans="2:9" x14ac:dyDescent="0.2">
      <c r="B128" s="74"/>
      <c r="C128" s="74"/>
      <c r="D128" s="74"/>
    </row>
    <row r="129" spans="2:9" x14ac:dyDescent="0.2">
      <c r="B129" s="74"/>
      <c r="C129" s="74"/>
      <c r="D129" s="74"/>
    </row>
    <row r="130" spans="2:9" x14ac:dyDescent="0.2">
      <c r="B130" s="74"/>
      <c r="C130" s="74"/>
      <c r="D130" s="74"/>
      <c r="I130" s="74"/>
    </row>
    <row r="131" spans="2:9" x14ac:dyDescent="0.2">
      <c r="B131" s="74"/>
      <c r="C131" s="74"/>
      <c r="D131" s="74"/>
      <c r="I131" s="74"/>
    </row>
    <row r="132" spans="2:9" x14ac:dyDescent="0.2">
      <c r="B132" s="74"/>
      <c r="C132" s="74"/>
      <c r="D132" s="74"/>
      <c r="I132" s="74"/>
    </row>
    <row r="133" spans="2:9" x14ac:dyDescent="0.2">
      <c r="B133" s="74"/>
      <c r="C133" s="74"/>
      <c r="D133" s="74"/>
      <c r="I133" s="74"/>
    </row>
    <row r="134" spans="2:9" x14ac:dyDescent="0.2">
      <c r="B134" s="74"/>
      <c r="C134" s="74"/>
      <c r="D134" s="74"/>
      <c r="I134" s="74"/>
    </row>
    <row r="135" spans="2:9" x14ac:dyDescent="0.2">
      <c r="B135" s="74"/>
      <c r="C135" s="74"/>
      <c r="D135" s="74"/>
      <c r="I135" s="74"/>
    </row>
    <row r="136" spans="2:9" x14ac:dyDescent="0.2">
      <c r="B136" s="74"/>
      <c r="C136" s="74"/>
      <c r="D136" s="74"/>
      <c r="I136" s="74"/>
    </row>
    <row r="137" spans="2:9" x14ac:dyDescent="0.2">
      <c r="B137" s="74"/>
      <c r="C137" s="74"/>
      <c r="D137" s="74"/>
      <c r="I137" s="74"/>
    </row>
    <row r="138" spans="2:9" x14ac:dyDescent="0.2">
      <c r="B138" s="74"/>
      <c r="C138" s="74"/>
      <c r="D138" s="74"/>
      <c r="I138" s="74"/>
    </row>
    <row r="139" spans="2:9" x14ac:dyDescent="0.2">
      <c r="B139" s="74"/>
      <c r="C139" s="74"/>
      <c r="D139" s="74"/>
      <c r="I139" s="74"/>
    </row>
    <row r="140" spans="2:9" x14ac:dyDescent="0.2">
      <c r="B140" s="74"/>
      <c r="C140" s="74"/>
      <c r="D140" s="74"/>
      <c r="I140" s="74"/>
    </row>
    <row r="141" spans="2:9" x14ac:dyDescent="0.2">
      <c r="B141" s="74"/>
      <c r="C141" s="74"/>
      <c r="D141" s="74"/>
      <c r="I141" s="74"/>
    </row>
    <row r="142" spans="2:9" x14ac:dyDescent="0.2">
      <c r="B142" s="74"/>
      <c r="C142" s="74"/>
      <c r="D142" s="74"/>
      <c r="I142" s="74"/>
    </row>
    <row r="143" spans="2:9" x14ac:dyDescent="0.2">
      <c r="B143" s="74"/>
      <c r="C143" s="74"/>
      <c r="D143" s="74"/>
      <c r="I143" s="74"/>
    </row>
    <row r="144" spans="2:9" x14ac:dyDescent="0.2">
      <c r="B144" s="74"/>
      <c r="C144" s="74"/>
      <c r="D144" s="74"/>
      <c r="I144" s="74"/>
    </row>
    <row r="145" spans="2:9" x14ac:dyDescent="0.2">
      <c r="B145" s="74"/>
      <c r="C145" s="74"/>
      <c r="D145" s="74"/>
      <c r="I145" s="74"/>
    </row>
    <row r="146" spans="2:9" x14ac:dyDescent="0.2">
      <c r="B146" s="74"/>
      <c r="C146" s="74"/>
      <c r="D146" s="74"/>
      <c r="I146" s="74"/>
    </row>
    <row r="147" spans="2:9" x14ac:dyDescent="0.2">
      <c r="B147" s="74"/>
      <c r="C147" s="74"/>
      <c r="D147" s="74"/>
      <c r="I147" s="74"/>
    </row>
    <row r="148" spans="2:9" x14ac:dyDescent="0.2">
      <c r="B148" s="74"/>
      <c r="C148" s="74"/>
      <c r="D148" s="74"/>
      <c r="I148" s="74"/>
    </row>
    <row r="149" spans="2:9" x14ac:dyDescent="0.2">
      <c r="B149" s="74"/>
      <c r="C149" s="74"/>
      <c r="D149" s="74"/>
      <c r="I149" s="74"/>
    </row>
    <row r="150" spans="2:9" x14ac:dyDescent="0.2">
      <c r="B150" s="74"/>
      <c r="C150" s="74"/>
      <c r="D150" s="74"/>
      <c r="I150" s="74"/>
    </row>
    <row r="151" spans="2:9" x14ac:dyDescent="0.2">
      <c r="B151" s="74"/>
      <c r="C151" s="74"/>
      <c r="D151" s="74"/>
      <c r="I151" s="74"/>
    </row>
    <row r="152" spans="2:9" x14ac:dyDescent="0.2">
      <c r="B152" s="74"/>
      <c r="C152" s="74"/>
      <c r="D152" s="74"/>
      <c r="I152" s="74"/>
    </row>
    <row r="153" spans="2:9" x14ac:dyDescent="0.2">
      <c r="B153" s="74"/>
      <c r="C153" s="74"/>
      <c r="D153" s="74"/>
      <c r="I153" s="74"/>
    </row>
    <row r="154" spans="2:9" x14ac:dyDescent="0.2">
      <c r="B154" s="74"/>
      <c r="C154" s="74"/>
      <c r="D154" s="74"/>
      <c r="I154" s="74"/>
    </row>
    <row r="155" spans="2:9" x14ac:dyDescent="0.2">
      <c r="B155" s="74"/>
      <c r="C155" s="74"/>
      <c r="D155" s="74"/>
      <c r="I155" s="74"/>
    </row>
    <row r="156" spans="2:9" x14ac:dyDescent="0.2">
      <c r="B156" s="74"/>
      <c r="C156" s="74"/>
      <c r="D156" s="74"/>
      <c r="I156" s="74"/>
    </row>
    <row r="157" spans="2:9" x14ac:dyDescent="0.2">
      <c r="B157" s="74"/>
      <c r="C157" s="74"/>
      <c r="D157" s="74"/>
      <c r="I157" s="74"/>
    </row>
    <row r="158" spans="2:9" x14ac:dyDescent="0.2">
      <c r="B158" s="74"/>
      <c r="C158" s="74"/>
      <c r="D158" s="74"/>
      <c r="I158" s="74"/>
    </row>
    <row r="159" spans="2:9" x14ac:dyDescent="0.2">
      <c r="B159" s="74"/>
      <c r="C159" s="74"/>
      <c r="D159" s="74"/>
      <c r="I159" s="74"/>
    </row>
    <row r="160" spans="2:9" x14ac:dyDescent="0.2">
      <c r="B160" s="74"/>
      <c r="C160" s="74"/>
      <c r="D160" s="74"/>
      <c r="I160" s="74"/>
    </row>
    <row r="161" spans="2:9" x14ac:dyDescent="0.2">
      <c r="B161" s="74"/>
      <c r="C161" s="74"/>
      <c r="D161" s="74"/>
      <c r="I161" s="74"/>
    </row>
  </sheetData>
  <autoFilter ref="A1:Q1"/>
  <sortState ref="A3:V57">
    <sortCondition ref="A3:A57"/>
    <sortCondition ref="B3:B57"/>
  </sortState>
  <mergeCells count="1">
    <mergeCell ref="F1:L1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2"/>
  <sheetViews>
    <sheetView zoomScale="115" zoomScaleNormal="115" workbookViewId="0">
      <pane xSplit="3" ySplit="3" topLeftCell="D85" activePane="bottomRight" state="frozen"/>
      <selection pane="topRight" activeCell="G1" sqref="G1"/>
      <selection pane="bottomLeft" activeCell="A4" sqref="A4"/>
      <selection pane="bottomRight" activeCell="N22" sqref="N22"/>
    </sheetView>
  </sheetViews>
  <sheetFormatPr defaultRowHeight="12" x14ac:dyDescent="0.2"/>
  <cols>
    <col min="1" max="1" width="8.28515625" style="11" customWidth="1"/>
    <col min="2" max="2" width="14" style="12" customWidth="1"/>
    <col min="3" max="3" width="39.42578125" style="13" customWidth="1"/>
    <col min="4" max="4" width="22" style="6" customWidth="1"/>
    <col min="5" max="5" width="18.42578125" style="14" customWidth="1"/>
    <col min="6" max="8" width="14.28515625" style="14" customWidth="1"/>
    <col min="9" max="14" width="9.85546875" style="15" customWidth="1"/>
    <col min="15" max="17" width="12.28515625" style="15" customWidth="1"/>
    <col min="18" max="19" width="16.140625" style="15" customWidth="1"/>
    <col min="20" max="20" width="81.85546875" style="13" customWidth="1"/>
    <col min="21" max="16384" width="9.140625" style="13"/>
  </cols>
  <sheetData>
    <row r="1" spans="1:20" s="1" customFormat="1" ht="40.5" customHeight="1" x14ac:dyDescent="0.2">
      <c r="A1" s="276" t="s">
        <v>274</v>
      </c>
      <c r="B1" s="278">
        <v>42108</v>
      </c>
      <c r="C1" s="278"/>
      <c r="D1" s="128"/>
      <c r="E1" s="279" t="s">
        <v>26</v>
      </c>
      <c r="F1" s="285" t="s">
        <v>547</v>
      </c>
      <c r="G1" s="285" t="s">
        <v>548</v>
      </c>
      <c r="H1" s="285" t="s">
        <v>549</v>
      </c>
      <c r="I1" s="274" t="s">
        <v>472</v>
      </c>
      <c r="J1" s="274" t="s">
        <v>423</v>
      </c>
      <c r="K1" s="274" t="s">
        <v>424</v>
      </c>
      <c r="L1" s="274" t="s">
        <v>550</v>
      </c>
      <c r="M1" s="274" t="s">
        <v>551</v>
      </c>
      <c r="N1" s="274" t="s">
        <v>552</v>
      </c>
      <c r="O1" s="283" t="s">
        <v>537</v>
      </c>
      <c r="P1" s="283" t="s">
        <v>538</v>
      </c>
      <c r="Q1" s="283" t="s">
        <v>539</v>
      </c>
      <c r="R1" s="281" t="s">
        <v>425</v>
      </c>
      <c r="S1" s="281" t="s">
        <v>545</v>
      </c>
    </row>
    <row r="2" spans="1:20" s="1" customFormat="1" ht="49.5" customHeight="1" thickBot="1" x14ac:dyDescent="0.25">
      <c r="A2" s="277"/>
      <c r="B2" s="201" t="s">
        <v>27</v>
      </c>
      <c r="C2" s="201" t="s">
        <v>28</v>
      </c>
      <c r="D2" s="201" t="s">
        <v>374</v>
      </c>
      <c r="E2" s="280"/>
      <c r="F2" s="286"/>
      <c r="G2" s="286"/>
      <c r="H2" s="286"/>
      <c r="I2" s="275"/>
      <c r="J2" s="275"/>
      <c r="K2" s="275"/>
      <c r="L2" s="275"/>
      <c r="M2" s="275"/>
      <c r="N2" s="275"/>
      <c r="O2" s="284"/>
      <c r="P2" s="284"/>
      <c r="Q2" s="284"/>
      <c r="R2" s="282"/>
      <c r="S2" s="282"/>
      <c r="T2" s="1" t="s">
        <v>232</v>
      </c>
    </row>
    <row r="3" spans="1:20" s="6" customFormat="1" ht="7.5" customHeight="1" thickTop="1" x14ac:dyDescent="0.2">
      <c r="A3" s="2"/>
      <c r="B3" s="2"/>
      <c r="C3" s="3"/>
      <c r="D3" s="3"/>
      <c r="E3" s="4"/>
      <c r="F3" s="156"/>
      <c r="G3" s="156"/>
      <c r="H3" s="156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20" s="34" customFormat="1" ht="12" customHeight="1" x14ac:dyDescent="0.2">
      <c r="A4" s="8" t="s">
        <v>297</v>
      </c>
      <c r="B4" s="7" t="s">
        <v>295</v>
      </c>
      <c r="C4" s="7" t="s">
        <v>296</v>
      </c>
      <c r="D4" s="8" t="s">
        <v>359</v>
      </c>
      <c r="E4" s="52" t="s">
        <v>471</v>
      </c>
      <c r="F4" s="164"/>
      <c r="G4" s="178">
        <v>8336.64</v>
      </c>
      <c r="H4" s="164"/>
      <c r="I4" s="53">
        <f>'FY16 chem site costs'!E2</f>
        <v>0</v>
      </c>
      <c r="J4" s="53">
        <f>'FY16 chem site costs'!F2</f>
        <v>73820</v>
      </c>
      <c r="K4" s="53">
        <f>'FY16 chem site costs'!G2</f>
        <v>0</v>
      </c>
      <c r="L4" s="53">
        <v>0</v>
      </c>
      <c r="M4" s="53">
        <v>1400</v>
      </c>
      <c r="N4" s="53">
        <v>0</v>
      </c>
      <c r="O4" s="53">
        <v>0</v>
      </c>
      <c r="P4" s="53">
        <v>0</v>
      </c>
      <c r="Q4" s="53">
        <v>0</v>
      </c>
      <c r="R4" s="53">
        <v>0</v>
      </c>
      <c r="S4" s="53">
        <v>0</v>
      </c>
      <c r="T4" s="54"/>
    </row>
    <row r="5" spans="1:20" s="34" customFormat="1" ht="12" customHeight="1" x14ac:dyDescent="0.2">
      <c r="A5" s="9" t="s">
        <v>273</v>
      </c>
      <c r="B5" s="10">
        <v>2428401</v>
      </c>
      <c r="C5" s="10" t="s">
        <v>506</v>
      </c>
      <c r="D5" s="9" t="s">
        <v>359</v>
      </c>
      <c r="E5" s="55" t="s">
        <v>471</v>
      </c>
      <c r="F5" s="270">
        <v>29654.58</v>
      </c>
      <c r="G5" s="270">
        <v>23883.9</v>
      </c>
      <c r="H5" s="270"/>
      <c r="I5" s="56">
        <f>'FY16 chem site costs'!E3</f>
        <v>0</v>
      </c>
      <c r="J5" s="56">
        <f>'FY16 chem site costs'!F3</f>
        <v>82775</v>
      </c>
      <c r="K5" s="56">
        <f>'FY16 chem site costs'!G3</f>
        <v>0</v>
      </c>
      <c r="L5" s="56">
        <v>0</v>
      </c>
      <c r="M5" s="56">
        <v>2100</v>
      </c>
      <c r="N5" s="56">
        <v>0</v>
      </c>
      <c r="O5" s="56">
        <v>0</v>
      </c>
      <c r="P5" s="56">
        <v>0</v>
      </c>
      <c r="Q5" s="56">
        <v>0</v>
      </c>
      <c r="R5" s="97">
        <v>0</v>
      </c>
      <c r="S5" s="97">
        <v>0</v>
      </c>
      <c r="T5" s="57"/>
    </row>
    <row r="6" spans="1:20" s="34" customFormat="1" ht="12" customHeight="1" x14ac:dyDescent="0.2">
      <c r="A6" s="9" t="s">
        <v>273</v>
      </c>
      <c r="B6" s="10" t="s">
        <v>137</v>
      </c>
      <c r="C6" s="10" t="s">
        <v>138</v>
      </c>
      <c r="D6" s="9" t="s">
        <v>378</v>
      </c>
      <c r="E6" s="55" t="s">
        <v>470</v>
      </c>
      <c r="F6" s="271"/>
      <c r="G6" s="271"/>
      <c r="H6" s="271"/>
      <c r="I6" s="56">
        <f>'FY16 chem site costs'!E4</f>
        <v>89550</v>
      </c>
      <c r="J6" s="56">
        <f>'FY16 chem site costs'!F4</f>
        <v>0</v>
      </c>
      <c r="K6" s="56">
        <f>'FY16 chem site costs'!G4</f>
        <v>0</v>
      </c>
      <c r="L6" s="56">
        <v>0</v>
      </c>
      <c r="M6" s="56">
        <v>0</v>
      </c>
      <c r="N6" s="56">
        <v>0</v>
      </c>
      <c r="O6" s="56">
        <v>0</v>
      </c>
      <c r="P6" s="56">
        <v>0</v>
      </c>
      <c r="Q6" s="56">
        <v>0</v>
      </c>
      <c r="R6" s="97">
        <v>0</v>
      </c>
      <c r="S6" s="97">
        <v>0</v>
      </c>
      <c r="T6" s="57"/>
    </row>
    <row r="7" spans="1:20" s="34" customFormat="1" ht="12" customHeight="1" x14ac:dyDescent="0.2">
      <c r="A7" s="8" t="s">
        <v>293</v>
      </c>
      <c r="B7" s="7" t="s">
        <v>302</v>
      </c>
      <c r="C7" s="7" t="s">
        <v>303</v>
      </c>
      <c r="D7" s="8" t="s">
        <v>359</v>
      </c>
      <c r="E7" s="52" t="s">
        <v>470</v>
      </c>
      <c r="F7" s="264">
        <v>8980.86</v>
      </c>
      <c r="G7" s="264">
        <v>23883.9</v>
      </c>
      <c r="H7" s="264"/>
      <c r="I7" s="53">
        <f>'FY16 chem site costs'!E5</f>
        <v>0</v>
      </c>
      <c r="J7" s="53">
        <f>'FY16 chem site costs'!F5</f>
        <v>59040</v>
      </c>
      <c r="K7" s="53">
        <f>'FY16 chem site costs'!G5</f>
        <v>0</v>
      </c>
      <c r="L7" s="53">
        <v>0</v>
      </c>
      <c r="M7" s="53">
        <v>1400</v>
      </c>
      <c r="N7" s="53">
        <v>0</v>
      </c>
      <c r="O7" s="53">
        <v>0</v>
      </c>
      <c r="P7" s="53">
        <v>0</v>
      </c>
      <c r="Q7" s="53">
        <v>0</v>
      </c>
      <c r="R7" s="53">
        <v>0</v>
      </c>
      <c r="S7" s="53">
        <f>'FY16 chem site costs'!I5</f>
        <v>0</v>
      </c>
      <c r="T7" s="54"/>
    </row>
    <row r="8" spans="1:20" s="34" customFormat="1" ht="12" customHeight="1" x14ac:dyDescent="0.2">
      <c r="A8" s="8" t="s">
        <v>293</v>
      </c>
      <c r="B8" s="7" t="s">
        <v>164</v>
      </c>
      <c r="C8" s="7" t="s">
        <v>165</v>
      </c>
      <c r="D8" s="8" t="s">
        <v>378</v>
      </c>
      <c r="E8" s="52" t="s">
        <v>375</v>
      </c>
      <c r="F8" s="268"/>
      <c r="G8" s="268"/>
      <c r="H8" s="268"/>
      <c r="I8" s="53">
        <f>'FY16 chem site costs'!E6</f>
        <v>19380</v>
      </c>
      <c r="J8" s="53">
        <f>'FY16 chem site costs'!F6</f>
        <v>0</v>
      </c>
      <c r="K8" s="53">
        <f>'FY16 chem site costs'!G6</f>
        <v>0</v>
      </c>
      <c r="L8" s="53">
        <v>0</v>
      </c>
      <c r="M8" s="53">
        <v>0</v>
      </c>
      <c r="N8" s="53">
        <v>0</v>
      </c>
      <c r="O8" s="53">
        <v>0</v>
      </c>
      <c r="P8" s="53">
        <v>0</v>
      </c>
      <c r="Q8" s="53">
        <v>0</v>
      </c>
      <c r="R8" s="53">
        <f>'FY16 Eco site costs'!O3</f>
        <v>20963.331544535955</v>
      </c>
      <c r="S8" s="53">
        <v>3000</v>
      </c>
      <c r="T8" s="54"/>
    </row>
    <row r="9" spans="1:20" s="34" customFormat="1" ht="12" customHeight="1" x14ac:dyDescent="0.2">
      <c r="A9" s="8" t="s">
        <v>293</v>
      </c>
      <c r="B9" s="7" t="s">
        <v>107</v>
      </c>
      <c r="C9" s="7" t="s">
        <v>108</v>
      </c>
      <c r="D9" s="8" t="s">
        <v>378</v>
      </c>
      <c r="E9" s="52" t="s">
        <v>375</v>
      </c>
      <c r="F9" s="265"/>
      <c r="G9" s="265"/>
      <c r="H9" s="265"/>
      <c r="I9" s="53">
        <f>'FY16 chem site costs'!E7</f>
        <v>18730</v>
      </c>
      <c r="J9" s="53">
        <f>'FY16 chem site costs'!F7</f>
        <v>0</v>
      </c>
      <c r="K9" s="53">
        <f>'FY16 chem site costs'!G7</f>
        <v>0</v>
      </c>
      <c r="L9" s="53">
        <v>0</v>
      </c>
      <c r="M9" s="53">
        <v>0</v>
      </c>
      <c r="N9" s="53">
        <v>0</v>
      </c>
      <c r="O9" s="53">
        <v>0</v>
      </c>
      <c r="P9" s="53">
        <v>0</v>
      </c>
      <c r="Q9" s="53">
        <v>0</v>
      </c>
      <c r="R9" s="53">
        <f>'FY16 Eco site costs'!O4</f>
        <v>18705.251873533995</v>
      </c>
      <c r="S9" s="53">
        <v>3000</v>
      </c>
      <c r="T9" s="54"/>
    </row>
    <row r="10" spans="1:20" s="34" customFormat="1" ht="12" customHeight="1" x14ac:dyDescent="0.2">
      <c r="A10" s="9" t="s">
        <v>289</v>
      </c>
      <c r="B10" s="10" t="s">
        <v>172</v>
      </c>
      <c r="C10" s="10" t="s">
        <v>173</v>
      </c>
      <c r="D10" s="9" t="s">
        <v>378</v>
      </c>
      <c r="E10" s="55" t="s">
        <v>375</v>
      </c>
      <c r="F10" s="269">
        <v>32864.76</v>
      </c>
      <c r="G10" s="269">
        <v>20998.560000000001</v>
      </c>
      <c r="H10" s="269"/>
      <c r="I10" s="56">
        <f>'FY16 chem site costs'!E8</f>
        <v>24850</v>
      </c>
      <c r="J10" s="56">
        <f>'FY16 chem site costs'!F8</f>
        <v>0</v>
      </c>
      <c r="K10" s="56">
        <f>'FY16 chem site costs'!G8</f>
        <v>0</v>
      </c>
      <c r="L10" s="56">
        <v>0</v>
      </c>
      <c r="M10" s="56">
        <v>0</v>
      </c>
      <c r="N10" s="56">
        <v>0</v>
      </c>
      <c r="O10" s="56">
        <v>0</v>
      </c>
      <c r="P10" s="56">
        <v>0</v>
      </c>
      <c r="Q10" s="56">
        <v>0</v>
      </c>
      <c r="R10" s="97">
        <f>'FY16 Eco site costs'!O5</f>
        <v>21979.247201498096</v>
      </c>
      <c r="S10" s="97">
        <v>3000</v>
      </c>
      <c r="T10" s="57"/>
    </row>
    <row r="11" spans="1:20" s="34" customFormat="1" ht="12" customHeight="1" x14ac:dyDescent="0.2">
      <c r="A11" s="9" t="s">
        <v>289</v>
      </c>
      <c r="B11" s="10" t="s">
        <v>128</v>
      </c>
      <c r="C11" s="10" t="s">
        <v>129</v>
      </c>
      <c r="D11" s="9" t="s">
        <v>378</v>
      </c>
      <c r="E11" s="55" t="s">
        <v>375</v>
      </c>
      <c r="F11" s="270"/>
      <c r="G11" s="270"/>
      <c r="H11" s="270"/>
      <c r="I11" s="56">
        <f>'FY16 chem site costs'!E9</f>
        <v>23931</v>
      </c>
      <c r="J11" s="56">
        <f>'FY16 chem site costs'!F9</f>
        <v>0</v>
      </c>
      <c r="K11" s="56">
        <f>'FY16 chem site costs'!G9</f>
        <v>0</v>
      </c>
      <c r="L11" s="56">
        <v>0</v>
      </c>
      <c r="M11" s="56">
        <v>0</v>
      </c>
      <c r="N11" s="56">
        <v>0</v>
      </c>
      <c r="O11" s="56">
        <v>0</v>
      </c>
      <c r="P11" s="56">
        <v>0</v>
      </c>
      <c r="Q11" s="56">
        <v>0</v>
      </c>
      <c r="R11" s="97">
        <f>'FY16 Eco site costs'!O6</f>
        <v>15474.429508141227</v>
      </c>
      <c r="S11" s="97">
        <v>3000</v>
      </c>
      <c r="T11" s="57"/>
    </row>
    <row r="12" spans="1:20" s="34" customFormat="1" ht="12" customHeight="1" x14ac:dyDescent="0.2">
      <c r="A12" s="9" t="s">
        <v>289</v>
      </c>
      <c r="B12" s="10" t="s">
        <v>298</v>
      </c>
      <c r="C12" s="10" t="s">
        <v>299</v>
      </c>
      <c r="D12" s="9" t="s">
        <v>370</v>
      </c>
      <c r="E12" s="55" t="s">
        <v>470</v>
      </c>
      <c r="F12" s="270"/>
      <c r="G12" s="270"/>
      <c r="H12" s="270"/>
      <c r="I12" s="56">
        <f>'FY16 chem site costs'!E10</f>
        <v>75835</v>
      </c>
      <c r="J12" s="56">
        <f>'FY16 chem site costs'!F10</f>
        <v>0</v>
      </c>
      <c r="K12" s="56">
        <f>'FY16 chem site costs'!G10</f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56">
        <v>0</v>
      </c>
      <c r="S12" s="56">
        <v>0</v>
      </c>
      <c r="T12" s="57"/>
    </row>
    <row r="13" spans="1:20" s="34" customFormat="1" ht="12" customHeight="1" x14ac:dyDescent="0.2">
      <c r="A13" s="9" t="s">
        <v>289</v>
      </c>
      <c r="B13" s="10" t="s">
        <v>300</v>
      </c>
      <c r="C13" s="10" t="s">
        <v>301</v>
      </c>
      <c r="D13" s="9" t="s">
        <v>359</v>
      </c>
      <c r="E13" s="55" t="s">
        <v>471</v>
      </c>
      <c r="F13" s="271"/>
      <c r="G13" s="271"/>
      <c r="H13" s="271"/>
      <c r="I13" s="56">
        <f>'FY16 chem site costs'!E11</f>
        <v>0</v>
      </c>
      <c r="J13" s="56">
        <f>'FY16 chem site costs'!F11</f>
        <v>53854</v>
      </c>
      <c r="K13" s="56">
        <f>'FY16 chem site costs'!G11</f>
        <v>0</v>
      </c>
      <c r="L13" s="56">
        <v>0</v>
      </c>
      <c r="M13" s="56">
        <v>1800</v>
      </c>
      <c r="N13" s="56">
        <v>0</v>
      </c>
      <c r="O13" s="56">
        <v>0</v>
      </c>
      <c r="P13" s="56">
        <v>0</v>
      </c>
      <c r="Q13" s="56">
        <v>0</v>
      </c>
      <c r="R13" s="56">
        <v>0</v>
      </c>
      <c r="S13" s="56">
        <v>0</v>
      </c>
      <c r="T13" s="57"/>
    </row>
    <row r="14" spans="1:20" s="34" customFormat="1" ht="12" customHeight="1" x14ac:dyDescent="0.2">
      <c r="A14" s="8" t="s">
        <v>285</v>
      </c>
      <c r="B14" s="7" t="s">
        <v>114</v>
      </c>
      <c r="C14" s="7" t="s">
        <v>115</v>
      </c>
      <c r="D14" s="8" t="s">
        <v>378</v>
      </c>
      <c r="E14" s="52" t="s">
        <v>471</v>
      </c>
      <c r="F14" s="264">
        <v>92815.41</v>
      </c>
      <c r="G14" s="264"/>
      <c r="H14" s="264"/>
      <c r="I14" s="53">
        <f>'FY16 chem site costs'!E12</f>
        <v>74750</v>
      </c>
      <c r="J14" s="53">
        <f>'FY16 chem site costs'!F12</f>
        <v>0</v>
      </c>
      <c r="K14" s="53">
        <f>'FY16 chem site costs'!G12</f>
        <v>0</v>
      </c>
      <c r="L14" s="53">
        <v>2000</v>
      </c>
      <c r="M14" s="53">
        <v>0</v>
      </c>
      <c r="N14" s="53">
        <v>0</v>
      </c>
      <c r="O14" s="53">
        <v>261300</v>
      </c>
      <c r="P14" s="53">
        <v>0</v>
      </c>
      <c r="Q14" s="53">
        <v>0</v>
      </c>
      <c r="R14" s="53">
        <v>0</v>
      </c>
      <c r="S14" s="53">
        <v>0</v>
      </c>
      <c r="T14" s="54"/>
    </row>
    <row r="15" spans="1:20" s="34" customFormat="1" ht="12" customHeight="1" x14ac:dyDescent="0.2">
      <c r="A15" s="8" t="s">
        <v>371</v>
      </c>
      <c r="B15" s="7" t="s">
        <v>61</v>
      </c>
      <c r="C15" s="7" t="s">
        <v>62</v>
      </c>
      <c r="D15" s="8" t="s">
        <v>378</v>
      </c>
      <c r="E15" s="52" t="s">
        <v>377</v>
      </c>
      <c r="F15" s="268"/>
      <c r="G15" s="268"/>
      <c r="H15" s="268"/>
      <c r="I15" s="53">
        <f>'FY16 chem site costs'!E13</f>
        <v>0</v>
      </c>
      <c r="J15" s="53">
        <f>'FY16 chem site costs'!F13</f>
        <v>0</v>
      </c>
      <c r="K15" s="53">
        <f>'FY16 chem site costs'!G13</f>
        <v>0</v>
      </c>
      <c r="L15" s="53">
        <v>0</v>
      </c>
      <c r="M15" s="53">
        <v>0</v>
      </c>
      <c r="N15" s="53">
        <v>0</v>
      </c>
      <c r="O15" s="53">
        <v>0</v>
      </c>
      <c r="P15" s="53">
        <v>0</v>
      </c>
      <c r="Q15" s="53">
        <v>0</v>
      </c>
      <c r="R15" s="53">
        <v>0</v>
      </c>
      <c r="S15" s="53">
        <v>0</v>
      </c>
      <c r="T15" s="54"/>
    </row>
    <row r="16" spans="1:20" s="34" customFormat="1" ht="12" customHeight="1" x14ac:dyDescent="0.2">
      <c r="A16" s="8" t="s">
        <v>371</v>
      </c>
      <c r="B16" s="7" t="s">
        <v>63</v>
      </c>
      <c r="C16" s="7" t="s">
        <v>64</v>
      </c>
      <c r="D16" s="8" t="s">
        <v>378</v>
      </c>
      <c r="E16" s="52" t="s">
        <v>471</v>
      </c>
      <c r="F16" s="268"/>
      <c r="G16" s="268"/>
      <c r="H16" s="268"/>
      <c r="I16" s="53">
        <f>'FY16 chem site costs'!E14</f>
        <v>92034</v>
      </c>
      <c r="J16" s="53">
        <f>'FY16 chem site costs'!F14</f>
        <v>0</v>
      </c>
      <c r="K16" s="53">
        <f>'FY16 chem site costs'!G14</f>
        <v>0</v>
      </c>
      <c r="L16" s="53">
        <v>2000</v>
      </c>
      <c r="M16" s="53">
        <v>0</v>
      </c>
      <c r="N16" s="53">
        <v>0</v>
      </c>
      <c r="O16" s="53">
        <v>0</v>
      </c>
      <c r="P16" s="53">
        <v>0</v>
      </c>
      <c r="Q16" s="53">
        <v>0</v>
      </c>
      <c r="R16" s="53">
        <v>0</v>
      </c>
      <c r="S16" s="53">
        <v>0</v>
      </c>
      <c r="T16" s="54"/>
    </row>
    <row r="17" spans="1:20" s="34" customFormat="1" ht="12" customHeight="1" x14ac:dyDescent="0.2">
      <c r="A17" s="8" t="s">
        <v>371</v>
      </c>
      <c r="B17" s="7" t="s">
        <v>65</v>
      </c>
      <c r="C17" s="7" t="s">
        <v>66</v>
      </c>
      <c r="D17" s="8" t="s">
        <v>378</v>
      </c>
      <c r="E17" s="52" t="s">
        <v>375</v>
      </c>
      <c r="F17" s="268"/>
      <c r="G17" s="268"/>
      <c r="H17" s="268"/>
      <c r="I17" s="53">
        <f>'FY16 chem site costs'!E15</f>
        <v>31498</v>
      </c>
      <c r="J17" s="53">
        <f>'FY16 chem site costs'!F15</f>
        <v>0</v>
      </c>
      <c r="K17" s="53">
        <f>'FY16 chem site costs'!G15</f>
        <v>0</v>
      </c>
      <c r="L17" s="53">
        <v>0</v>
      </c>
      <c r="M17" s="53">
        <v>0</v>
      </c>
      <c r="N17" s="53">
        <v>0</v>
      </c>
      <c r="O17" s="53">
        <v>0</v>
      </c>
      <c r="P17" s="53">
        <v>0</v>
      </c>
      <c r="Q17" s="53">
        <v>0</v>
      </c>
      <c r="R17" s="53">
        <f>'FY16 Eco site costs'!O8</f>
        <v>14237.05224111885</v>
      </c>
      <c r="S17" s="53">
        <v>3000</v>
      </c>
      <c r="T17" s="54"/>
    </row>
    <row r="18" spans="1:20" s="34" customFormat="1" ht="12" customHeight="1" x14ac:dyDescent="0.2">
      <c r="A18" s="8" t="s">
        <v>285</v>
      </c>
      <c r="B18" s="7">
        <v>11264500</v>
      </c>
      <c r="C18" s="7" t="s">
        <v>469</v>
      </c>
      <c r="D18" s="8" t="s">
        <v>378</v>
      </c>
      <c r="E18" s="52" t="s">
        <v>375</v>
      </c>
      <c r="F18" s="268"/>
      <c r="G18" s="268"/>
      <c r="H18" s="268"/>
      <c r="I18" s="53">
        <f>'FY16 chem site costs'!E16</f>
        <v>25263</v>
      </c>
      <c r="J18" s="53">
        <f>'FY16 chem site costs'!F16</f>
        <v>0</v>
      </c>
      <c r="K18" s="53">
        <f>'FY16 chem site costs'!G16</f>
        <v>0</v>
      </c>
      <c r="L18" s="53">
        <v>0</v>
      </c>
      <c r="M18" s="53">
        <v>0</v>
      </c>
      <c r="N18" s="53">
        <v>0</v>
      </c>
      <c r="O18" s="53">
        <v>0</v>
      </c>
      <c r="P18" s="53">
        <v>0</v>
      </c>
      <c r="Q18" s="53">
        <v>0</v>
      </c>
      <c r="R18" s="53">
        <f>'FY16 Eco site costs'!O9</f>
        <v>23571.68341726729</v>
      </c>
      <c r="S18" s="53">
        <v>3000</v>
      </c>
      <c r="T18" s="54"/>
    </row>
    <row r="19" spans="1:20" s="34" customFormat="1" ht="12" customHeight="1" x14ac:dyDescent="0.2">
      <c r="A19" s="8" t="s">
        <v>285</v>
      </c>
      <c r="B19" s="7" t="s">
        <v>139</v>
      </c>
      <c r="C19" s="7" t="s">
        <v>140</v>
      </c>
      <c r="D19" s="8" t="s">
        <v>378</v>
      </c>
      <c r="E19" s="52" t="s">
        <v>471</v>
      </c>
      <c r="F19" s="265"/>
      <c r="G19" s="265"/>
      <c r="H19" s="265"/>
      <c r="I19" s="53">
        <f>'FY16 chem site costs'!E17</f>
        <v>82395</v>
      </c>
      <c r="J19" s="53">
        <f>'FY16 chem site costs'!F17</f>
        <v>0</v>
      </c>
      <c r="K19" s="53">
        <f>'FY16 chem site costs'!G17</f>
        <v>0</v>
      </c>
      <c r="L19" s="53">
        <v>0</v>
      </c>
      <c r="M19" s="53">
        <v>0</v>
      </c>
      <c r="N19" s="53">
        <v>0</v>
      </c>
      <c r="O19" s="53">
        <v>0</v>
      </c>
      <c r="P19" s="53">
        <v>0</v>
      </c>
      <c r="Q19" s="53">
        <v>0</v>
      </c>
      <c r="R19" s="53">
        <v>0</v>
      </c>
      <c r="S19" s="53">
        <v>0</v>
      </c>
      <c r="T19" s="54"/>
    </row>
    <row r="20" spans="1:20" s="34" customFormat="1" ht="12" customHeight="1" x14ac:dyDescent="0.2">
      <c r="A20" s="9" t="s">
        <v>282</v>
      </c>
      <c r="B20" s="10" t="s">
        <v>67</v>
      </c>
      <c r="C20" s="10" t="s">
        <v>68</v>
      </c>
      <c r="D20" s="9" t="s">
        <v>378</v>
      </c>
      <c r="E20" s="55" t="s">
        <v>31</v>
      </c>
      <c r="F20" s="269">
        <v>98419.46</v>
      </c>
      <c r="G20" s="269"/>
      <c r="H20" s="269"/>
      <c r="I20" s="56">
        <f>'FY16 chem site costs'!E18</f>
        <v>86767</v>
      </c>
      <c r="J20" s="56">
        <f>'FY16 chem site costs'!F18</f>
        <v>0</v>
      </c>
      <c r="K20" s="56">
        <f>'FY16 chem site costs'!G18</f>
        <v>0</v>
      </c>
      <c r="L20" s="56">
        <v>0</v>
      </c>
      <c r="M20" s="56">
        <v>0</v>
      </c>
      <c r="N20" s="56">
        <v>0</v>
      </c>
      <c r="O20" s="56">
        <v>0</v>
      </c>
      <c r="P20" s="56">
        <v>0</v>
      </c>
      <c r="Q20" s="56">
        <v>0</v>
      </c>
      <c r="R20" s="97">
        <f>'FY16 Eco site costs'!O10</f>
        <v>13793.654323882149</v>
      </c>
      <c r="S20" s="97">
        <v>3000</v>
      </c>
      <c r="T20" s="57"/>
    </row>
    <row r="21" spans="1:20" s="34" customFormat="1" ht="12" customHeight="1" x14ac:dyDescent="0.2">
      <c r="A21" s="9" t="s">
        <v>282</v>
      </c>
      <c r="B21" s="10" t="s">
        <v>69</v>
      </c>
      <c r="C21" s="10" t="s">
        <v>70</v>
      </c>
      <c r="D21" s="9" t="s">
        <v>378</v>
      </c>
      <c r="E21" s="55" t="s">
        <v>470</v>
      </c>
      <c r="F21" s="270"/>
      <c r="G21" s="270"/>
      <c r="H21" s="270"/>
      <c r="I21" s="56">
        <f>'FY16 chem site costs'!E19</f>
        <v>83670</v>
      </c>
      <c r="J21" s="56">
        <f>'FY16 chem site costs'!F19</f>
        <v>0</v>
      </c>
      <c r="K21" s="56">
        <f>'FY16 chem site costs'!G19</f>
        <v>0</v>
      </c>
      <c r="L21" s="56">
        <v>0</v>
      </c>
      <c r="M21" s="56">
        <v>0</v>
      </c>
      <c r="N21" s="56">
        <v>0</v>
      </c>
      <c r="O21" s="56">
        <v>0</v>
      </c>
      <c r="P21" s="56">
        <v>0</v>
      </c>
      <c r="Q21" s="56">
        <v>0</v>
      </c>
      <c r="R21" s="97">
        <v>0</v>
      </c>
      <c r="S21" s="97">
        <v>0</v>
      </c>
      <c r="T21" s="57"/>
    </row>
    <row r="22" spans="1:20" s="34" customFormat="1" ht="12" customHeight="1" x14ac:dyDescent="0.2">
      <c r="A22" s="9" t="s">
        <v>282</v>
      </c>
      <c r="B22" s="10" t="s">
        <v>142</v>
      </c>
      <c r="C22" s="10" t="s">
        <v>143</v>
      </c>
      <c r="D22" s="9" t="s">
        <v>378</v>
      </c>
      <c r="E22" s="55" t="s">
        <v>470</v>
      </c>
      <c r="F22" s="271"/>
      <c r="G22" s="271"/>
      <c r="H22" s="271"/>
      <c r="I22" s="56">
        <f>'FY16 chem site costs'!E20</f>
        <v>77025</v>
      </c>
      <c r="J22" s="56">
        <f>'FY16 chem site costs'!F20</f>
        <v>0</v>
      </c>
      <c r="K22" s="56">
        <f>'FY16 chem site costs'!G20</f>
        <v>0</v>
      </c>
      <c r="L22" s="56">
        <v>0</v>
      </c>
      <c r="M22" s="56">
        <v>0</v>
      </c>
      <c r="N22" s="56">
        <v>0</v>
      </c>
      <c r="O22" s="56">
        <v>0</v>
      </c>
      <c r="P22" s="56">
        <v>0</v>
      </c>
      <c r="Q22" s="56">
        <v>0</v>
      </c>
      <c r="R22" s="97">
        <v>0</v>
      </c>
      <c r="S22" s="97">
        <v>0</v>
      </c>
      <c r="T22" s="57"/>
    </row>
    <row r="23" spans="1:20" s="34" customFormat="1" ht="12" customHeight="1" x14ac:dyDescent="0.2">
      <c r="A23" s="8" t="s">
        <v>267</v>
      </c>
      <c r="B23" s="7" t="s">
        <v>49</v>
      </c>
      <c r="C23" s="7" t="s">
        <v>50</v>
      </c>
      <c r="D23" s="8" t="s">
        <v>378</v>
      </c>
      <c r="E23" s="52" t="s">
        <v>375</v>
      </c>
      <c r="F23" s="264">
        <v>73255.31</v>
      </c>
      <c r="G23" s="264"/>
      <c r="H23" s="264"/>
      <c r="I23" s="53">
        <f>'FY16 chem site costs'!E21</f>
        <v>29575</v>
      </c>
      <c r="J23" s="53">
        <f>'FY16 chem site costs'!F21</f>
        <v>0</v>
      </c>
      <c r="K23" s="53">
        <f>'FY16 chem site costs'!G21</f>
        <v>0</v>
      </c>
      <c r="L23" s="53">
        <v>0</v>
      </c>
      <c r="M23" s="53">
        <v>0</v>
      </c>
      <c r="N23" s="53">
        <v>0</v>
      </c>
      <c r="O23" s="53">
        <v>0</v>
      </c>
      <c r="P23" s="53">
        <v>0</v>
      </c>
      <c r="Q23" s="53">
        <v>0</v>
      </c>
      <c r="R23" s="53">
        <f>'FY16 Eco site costs'!O11</f>
        <v>16761.770127088726</v>
      </c>
      <c r="S23" s="53">
        <v>3000</v>
      </c>
      <c r="T23" s="54"/>
    </row>
    <row r="24" spans="1:20" s="34" customFormat="1" ht="12" customHeight="1" x14ac:dyDescent="0.2">
      <c r="A24" s="8" t="s">
        <v>267</v>
      </c>
      <c r="B24" s="7" t="s">
        <v>51</v>
      </c>
      <c r="C24" s="7" t="s">
        <v>52</v>
      </c>
      <c r="D24" s="8" t="s">
        <v>378</v>
      </c>
      <c r="E24" s="52" t="s">
        <v>471</v>
      </c>
      <c r="F24" s="268"/>
      <c r="G24" s="268"/>
      <c r="H24" s="268"/>
      <c r="I24" s="53">
        <f>'FY16 chem site costs'!E22</f>
        <v>63370</v>
      </c>
      <c r="J24" s="53">
        <f>'FY16 chem site costs'!F22</f>
        <v>0</v>
      </c>
      <c r="K24" s="53">
        <f>'FY16 chem site costs'!G22</f>
        <v>0</v>
      </c>
      <c r="L24" s="53">
        <v>0</v>
      </c>
      <c r="M24" s="53">
        <v>0</v>
      </c>
      <c r="N24" s="53">
        <v>0</v>
      </c>
      <c r="O24" s="53">
        <v>0</v>
      </c>
      <c r="P24" s="53">
        <v>0</v>
      </c>
      <c r="Q24" s="53">
        <v>0</v>
      </c>
      <c r="R24" s="53">
        <v>0</v>
      </c>
      <c r="S24" s="98">
        <v>0</v>
      </c>
      <c r="T24" s="54"/>
    </row>
    <row r="25" spans="1:20" s="34" customFormat="1" ht="12" customHeight="1" x14ac:dyDescent="0.2">
      <c r="A25" s="8" t="s">
        <v>267</v>
      </c>
      <c r="B25" s="7" t="s">
        <v>53</v>
      </c>
      <c r="C25" s="7" t="s">
        <v>54</v>
      </c>
      <c r="D25" s="8" t="s">
        <v>378</v>
      </c>
      <c r="E25" s="52" t="s">
        <v>31</v>
      </c>
      <c r="F25" s="265"/>
      <c r="G25" s="265"/>
      <c r="H25" s="265"/>
      <c r="I25" s="53">
        <f>'FY16 chem site costs'!E23</f>
        <v>62860</v>
      </c>
      <c r="J25" s="53">
        <f>'FY16 chem site costs'!F23</f>
        <v>0</v>
      </c>
      <c r="K25" s="53">
        <f>'FY16 chem site costs'!G23</f>
        <v>0</v>
      </c>
      <c r="L25" s="53">
        <v>0</v>
      </c>
      <c r="M25" s="53">
        <v>0</v>
      </c>
      <c r="N25" s="53">
        <v>0</v>
      </c>
      <c r="O25" s="53">
        <v>0</v>
      </c>
      <c r="P25" s="53">
        <v>0</v>
      </c>
      <c r="Q25" s="53">
        <v>0</v>
      </c>
      <c r="R25" s="53">
        <f>'FY16 Eco site costs'!O12</f>
        <v>16487.279081317618</v>
      </c>
      <c r="S25" s="53">
        <v>3000</v>
      </c>
      <c r="T25" s="54"/>
    </row>
    <row r="26" spans="1:20" s="34" customFormat="1" ht="12" customHeight="1" x14ac:dyDescent="0.2">
      <c r="A26" s="9" t="s">
        <v>306</v>
      </c>
      <c r="B26" s="10" t="s">
        <v>304</v>
      </c>
      <c r="C26" s="10" t="s">
        <v>305</v>
      </c>
      <c r="D26" s="9" t="s">
        <v>360</v>
      </c>
      <c r="E26" s="55" t="s">
        <v>471</v>
      </c>
      <c r="F26" s="180"/>
      <c r="G26" s="179"/>
      <c r="H26" s="163">
        <v>23883.9</v>
      </c>
      <c r="I26" s="56">
        <f>'FY16 chem site costs'!E24</f>
        <v>0</v>
      </c>
      <c r="J26" s="56">
        <f>'FY16 chem site costs'!F24</f>
        <v>0</v>
      </c>
      <c r="K26" s="56">
        <f>'FY16 chem site costs'!G24</f>
        <v>57070</v>
      </c>
      <c r="L26" s="56">
        <v>0</v>
      </c>
      <c r="M26" s="56">
        <v>0</v>
      </c>
      <c r="N26" s="56">
        <v>1900</v>
      </c>
      <c r="O26" s="56">
        <v>0</v>
      </c>
      <c r="P26" s="56">
        <v>0</v>
      </c>
      <c r="Q26" s="56">
        <v>0</v>
      </c>
      <c r="R26" s="97">
        <v>0</v>
      </c>
      <c r="S26" s="97">
        <v>0</v>
      </c>
      <c r="T26" s="57"/>
    </row>
    <row r="27" spans="1:20" s="35" customFormat="1" ht="12" customHeight="1" x14ac:dyDescent="0.2">
      <c r="A27" s="8" t="s">
        <v>271</v>
      </c>
      <c r="B27" s="7" t="s">
        <v>29</v>
      </c>
      <c r="C27" s="7" t="s">
        <v>30</v>
      </c>
      <c r="D27" s="8" t="s">
        <v>378</v>
      </c>
      <c r="E27" s="52" t="s">
        <v>31</v>
      </c>
      <c r="F27" s="264">
        <v>73255.31</v>
      </c>
      <c r="G27" s="264">
        <v>23883.9</v>
      </c>
      <c r="H27" s="264"/>
      <c r="I27" s="53">
        <f>'FY16 chem site costs'!E25</f>
        <v>84530</v>
      </c>
      <c r="J27" s="53">
        <f>'FY16 chem site costs'!F25</f>
        <v>0</v>
      </c>
      <c r="K27" s="53">
        <f>'FY16 chem site costs'!G25</f>
        <v>0</v>
      </c>
      <c r="L27" s="53">
        <v>0</v>
      </c>
      <c r="M27" s="53">
        <v>0</v>
      </c>
      <c r="N27" s="53">
        <v>0</v>
      </c>
      <c r="O27" s="53">
        <v>0</v>
      </c>
      <c r="P27" s="53">
        <v>0</v>
      </c>
      <c r="Q27" s="53">
        <v>0</v>
      </c>
      <c r="R27" s="98">
        <f>'FY16 Eco site costs'!O13</f>
        <v>12499.740969714347</v>
      </c>
      <c r="S27" s="53">
        <v>3000</v>
      </c>
      <c r="T27" s="54"/>
    </row>
    <row r="28" spans="1:20" s="35" customFormat="1" ht="12" customHeight="1" x14ac:dyDescent="0.2">
      <c r="A28" s="8" t="s">
        <v>271</v>
      </c>
      <c r="B28" s="7" t="s">
        <v>33</v>
      </c>
      <c r="C28" s="7" t="s">
        <v>34</v>
      </c>
      <c r="D28" s="8" t="s">
        <v>378</v>
      </c>
      <c r="E28" s="52" t="s">
        <v>375</v>
      </c>
      <c r="F28" s="268"/>
      <c r="G28" s="268"/>
      <c r="H28" s="268"/>
      <c r="I28" s="53">
        <f>'FY16 chem site costs'!E26</f>
        <v>42025</v>
      </c>
      <c r="J28" s="53">
        <f>'FY16 chem site costs'!F26</f>
        <v>0</v>
      </c>
      <c r="K28" s="53">
        <f>'FY16 chem site costs'!G26</f>
        <v>0</v>
      </c>
      <c r="L28" s="53">
        <v>0</v>
      </c>
      <c r="M28" s="53">
        <v>0</v>
      </c>
      <c r="N28" s="53">
        <v>0</v>
      </c>
      <c r="O28" s="53">
        <v>0</v>
      </c>
      <c r="P28" s="53">
        <v>0</v>
      </c>
      <c r="Q28" s="53">
        <v>0</v>
      </c>
      <c r="R28" s="53">
        <f>'FY16 Eco site costs'!O14</f>
        <v>14924.176884758674</v>
      </c>
      <c r="S28" s="53">
        <v>3000</v>
      </c>
      <c r="T28" s="54"/>
    </row>
    <row r="29" spans="1:20" s="35" customFormat="1" ht="12" customHeight="1" x14ac:dyDescent="0.2">
      <c r="A29" s="8" t="s">
        <v>271</v>
      </c>
      <c r="B29" s="7" t="s">
        <v>307</v>
      </c>
      <c r="C29" s="7" t="s">
        <v>308</v>
      </c>
      <c r="D29" s="8" t="s">
        <v>359</v>
      </c>
      <c r="E29" s="52" t="s">
        <v>471</v>
      </c>
      <c r="F29" s="268"/>
      <c r="G29" s="268"/>
      <c r="H29" s="268"/>
      <c r="I29" s="53">
        <f>'FY16 chem site costs'!E27</f>
        <v>0</v>
      </c>
      <c r="J29" s="53">
        <f>'FY16 chem site costs'!F27</f>
        <v>72180</v>
      </c>
      <c r="K29" s="53">
        <f>'FY16 chem site costs'!G27</f>
        <v>0</v>
      </c>
      <c r="L29" s="53">
        <v>0</v>
      </c>
      <c r="M29" s="53">
        <v>2100</v>
      </c>
      <c r="N29" s="53">
        <v>0</v>
      </c>
      <c r="O29" s="53">
        <v>0</v>
      </c>
      <c r="P29" s="53">
        <v>0</v>
      </c>
      <c r="Q29" s="53">
        <v>0</v>
      </c>
      <c r="R29" s="53">
        <v>0</v>
      </c>
      <c r="S29" s="53">
        <v>0</v>
      </c>
      <c r="T29" s="54"/>
    </row>
    <row r="30" spans="1:20" s="35" customFormat="1" ht="12" customHeight="1" x14ac:dyDescent="0.2">
      <c r="A30" s="8" t="s">
        <v>271</v>
      </c>
      <c r="B30" s="7" t="s">
        <v>501</v>
      </c>
      <c r="C30" s="7" t="s">
        <v>502</v>
      </c>
      <c r="D30" s="8" t="s">
        <v>378</v>
      </c>
      <c r="E30" s="52" t="s">
        <v>470</v>
      </c>
      <c r="F30" s="265"/>
      <c r="G30" s="265"/>
      <c r="H30" s="265"/>
      <c r="I30" s="53">
        <f>'FY16 chem site costs'!E28</f>
        <v>75900</v>
      </c>
      <c r="J30" s="53">
        <v>0</v>
      </c>
      <c r="K30" s="53">
        <v>0</v>
      </c>
      <c r="L30" s="53">
        <v>0</v>
      </c>
      <c r="M30" s="53">
        <v>0</v>
      </c>
      <c r="N30" s="53">
        <v>0</v>
      </c>
      <c r="O30" s="53">
        <v>0</v>
      </c>
      <c r="P30" s="53">
        <v>0</v>
      </c>
      <c r="Q30" s="53">
        <v>0</v>
      </c>
      <c r="R30" s="53">
        <v>0</v>
      </c>
      <c r="S30" s="53">
        <v>0</v>
      </c>
      <c r="T30" s="54"/>
    </row>
    <row r="31" spans="1:20" s="34" customFormat="1" ht="12" customHeight="1" x14ac:dyDescent="0.2">
      <c r="A31" s="9" t="s">
        <v>275</v>
      </c>
      <c r="B31" s="10" t="s">
        <v>91</v>
      </c>
      <c r="C31" s="193" t="s">
        <v>92</v>
      </c>
      <c r="D31" s="133" t="s">
        <v>378</v>
      </c>
      <c r="E31" s="55" t="s">
        <v>377</v>
      </c>
      <c r="F31" s="269">
        <v>39110.300000000003</v>
      </c>
      <c r="G31" s="269">
        <v>95535.6</v>
      </c>
      <c r="H31" s="269"/>
      <c r="I31" s="56">
        <f>'FY16 chem site costs'!E29</f>
        <v>76990</v>
      </c>
      <c r="J31" s="56">
        <f>'FY16 chem site costs'!F29</f>
        <v>0</v>
      </c>
      <c r="K31" s="56">
        <f>'FY16 chem site costs'!G29</f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  <c r="R31" s="56">
        <f>'FY16 Eco site costs'!O15</f>
        <v>19346.437212655255</v>
      </c>
      <c r="S31" s="97">
        <v>3000</v>
      </c>
      <c r="T31" s="57"/>
    </row>
    <row r="32" spans="1:20" s="34" customFormat="1" ht="12" customHeight="1" x14ac:dyDescent="0.2">
      <c r="A32" s="9" t="s">
        <v>275</v>
      </c>
      <c r="B32" s="10" t="s">
        <v>93</v>
      </c>
      <c r="C32" s="10" t="s">
        <v>94</v>
      </c>
      <c r="D32" s="133" t="s">
        <v>378</v>
      </c>
      <c r="E32" s="55" t="s">
        <v>470</v>
      </c>
      <c r="F32" s="270"/>
      <c r="G32" s="270"/>
      <c r="H32" s="270"/>
      <c r="I32" s="56">
        <f>'FY16 chem site costs'!E30</f>
        <v>0</v>
      </c>
      <c r="J32" s="56">
        <f>'FY16 chem site costs'!F30</f>
        <v>54020</v>
      </c>
      <c r="K32" s="56">
        <f>'FY16 chem site costs'!G30</f>
        <v>0</v>
      </c>
      <c r="L32" s="56">
        <v>0</v>
      </c>
      <c r="M32" s="56">
        <v>1000</v>
      </c>
      <c r="N32" s="56">
        <v>0</v>
      </c>
      <c r="O32" s="56">
        <v>0</v>
      </c>
      <c r="P32" s="56">
        <v>0</v>
      </c>
      <c r="Q32" s="56">
        <v>0</v>
      </c>
      <c r="R32" s="56">
        <v>0</v>
      </c>
      <c r="S32" s="56">
        <v>0</v>
      </c>
      <c r="T32" s="57"/>
    </row>
    <row r="33" spans="1:20" s="34" customFormat="1" ht="12" customHeight="1" x14ac:dyDescent="0.2">
      <c r="A33" s="9" t="s">
        <v>275</v>
      </c>
      <c r="B33" s="10" t="s">
        <v>260</v>
      </c>
      <c r="C33" s="10" t="s">
        <v>262</v>
      </c>
      <c r="D33" s="133" t="s">
        <v>378</v>
      </c>
      <c r="E33" s="55" t="s">
        <v>470</v>
      </c>
      <c r="F33" s="270"/>
      <c r="G33" s="270"/>
      <c r="H33" s="270"/>
      <c r="I33" s="56">
        <f>'FY16 chem site costs'!E31</f>
        <v>0</v>
      </c>
      <c r="J33" s="56">
        <f>'FY16 chem site costs'!F31</f>
        <v>54020</v>
      </c>
      <c r="K33" s="56">
        <f>'FY16 chem site costs'!G31</f>
        <v>0</v>
      </c>
      <c r="L33" s="56">
        <v>0</v>
      </c>
      <c r="M33" s="56">
        <v>1000</v>
      </c>
      <c r="N33" s="56">
        <v>0</v>
      </c>
      <c r="O33" s="56">
        <v>0</v>
      </c>
      <c r="P33" s="56">
        <v>0</v>
      </c>
      <c r="Q33" s="56">
        <v>0</v>
      </c>
      <c r="R33" s="56">
        <v>0</v>
      </c>
      <c r="S33" s="56">
        <v>0</v>
      </c>
      <c r="T33" s="57"/>
    </row>
    <row r="34" spans="1:20" s="34" customFormat="1" ht="12" customHeight="1" x14ac:dyDescent="0.2">
      <c r="A34" s="9" t="s">
        <v>275</v>
      </c>
      <c r="B34" s="10" t="s">
        <v>309</v>
      </c>
      <c r="C34" s="10" t="s">
        <v>310</v>
      </c>
      <c r="D34" s="133" t="s">
        <v>359</v>
      </c>
      <c r="E34" s="55" t="s">
        <v>470</v>
      </c>
      <c r="F34" s="270"/>
      <c r="G34" s="270"/>
      <c r="H34" s="270"/>
      <c r="I34" s="56">
        <f>'FY16 chem site costs'!E32</f>
        <v>0</v>
      </c>
      <c r="J34" s="56">
        <f>'FY16 chem site costs'!F32</f>
        <v>53500</v>
      </c>
      <c r="K34" s="56">
        <f>'FY16 chem site costs'!G32</f>
        <v>0</v>
      </c>
      <c r="L34" s="56">
        <v>0</v>
      </c>
      <c r="M34" s="56">
        <v>1000</v>
      </c>
      <c r="N34" s="56">
        <v>0</v>
      </c>
      <c r="O34" s="56">
        <v>45040</v>
      </c>
      <c r="P34" s="56">
        <v>0</v>
      </c>
      <c r="Q34" s="56">
        <v>0</v>
      </c>
      <c r="R34" s="56">
        <v>0</v>
      </c>
      <c r="S34" s="56">
        <v>0</v>
      </c>
      <c r="T34" s="57"/>
    </row>
    <row r="35" spans="1:20" s="34" customFormat="1" ht="12" customHeight="1" x14ac:dyDescent="0.2">
      <c r="A35" s="9" t="s">
        <v>275</v>
      </c>
      <c r="B35" s="10" t="s">
        <v>391</v>
      </c>
      <c r="C35" s="10" t="s">
        <v>390</v>
      </c>
      <c r="D35" s="133" t="s">
        <v>359</v>
      </c>
      <c r="E35" s="55" t="s">
        <v>470</v>
      </c>
      <c r="F35" s="271"/>
      <c r="G35" s="271"/>
      <c r="H35" s="271"/>
      <c r="I35" s="56">
        <f>'FY16 chem site costs'!E33</f>
        <v>0</v>
      </c>
      <c r="J35" s="56">
        <f>'FY16 chem site costs'!F33</f>
        <v>56050</v>
      </c>
      <c r="K35" s="56">
        <f>'FY16 chem site costs'!G33</f>
        <v>0</v>
      </c>
      <c r="L35" s="56">
        <v>0</v>
      </c>
      <c r="M35" s="56">
        <v>1200</v>
      </c>
      <c r="N35" s="56">
        <v>0</v>
      </c>
      <c r="O35" s="56">
        <v>0</v>
      </c>
      <c r="P35" s="56">
        <v>0</v>
      </c>
      <c r="Q35" s="56">
        <v>0</v>
      </c>
      <c r="R35" s="56">
        <v>0</v>
      </c>
      <c r="S35" s="56">
        <v>0</v>
      </c>
      <c r="T35" s="57"/>
    </row>
    <row r="36" spans="1:20" s="34" customFormat="1" ht="12" customHeight="1" x14ac:dyDescent="0.2">
      <c r="A36" s="8" t="s">
        <v>287</v>
      </c>
      <c r="B36" s="7" t="s">
        <v>121</v>
      </c>
      <c r="C36" s="7" t="s">
        <v>122</v>
      </c>
      <c r="D36" s="8" t="s">
        <v>378</v>
      </c>
      <c r="E36" s="52" t="s">
        <v>377</v>
      </c>
      <c r="F36" s="264">
        <v>99446.23</v>
      </c>
      <c r="G36" s="266"/>
      <c r="H36" s="264"/>
      <c r="I36" s="53">
        <f>'FY16 chem site costs'!E34</f>
        <v>79192</v>
      </c>
      <c r="J36" s="53">
        <f>'FY16 chem site costs'!F34</f>
        <v>0</v>
      </c>
      <c r="K36" s="53">
        <f>'FY16 chem site costs'!G34</f>
        <v>0</v>
      </c>
      <c r="L36" s="53">
        <v>0</v>
      </c>
      <c r="M36" s="53">
        <v>0</v>
      </c>
      <c r="N36" s="53">
        <v>0</v>
      </c>
      <c r="O36" s="53">
        <v>0</v>
      </c>
      <c r="P36" s="53">
        <v>0</v>
      </c>
      <c r="Q36" s="53">
        <v>0</v>
      </c>
      <c r="R36" s="53">
        <f>'FY16 Eco site costs'!O16</f>
        <v>19672.387400262814</v>
      </c>
      <c r="S36" s="53">
        <v>3000</v>
      </c>
      <c r="T36" s="54"/>
    </row>
    <row r="37" spans="1:20" s="34" customFormat="1" ht="12" customHeight="1" x14ac:dyDescent="0.2">
      <c r="A37" s="8" t="s">
        <v>287</v>
      </c>
      <c r="B37" s="7" t="s">
        <v>123</v>
      </c>
      <c r="C37" s="7" t="s">
        <v>124</v>
      </c>
      <c r="D37" s="8" t="s">
        <v>378</v>
      </c>
      <c r="E37" s="52" t="s">
        <v>470</v>
      </c>
      <c r="F37" s="268"/>
      <c r="G37" s="287"/>
      <c r="H37" s="268"/>
      <c r="I37" s="53">
        <f>'FY16 chem site costs'!E35</f>
        <v>76097</v>
      </c>
      <c r="J37" s="53">
        <f>'FY16 chem site costs'!F35</f>
        <v>0</v>
      </c>
      <c r="K37" s="53">
        <f>'FY16 chem site costs'!G35</f>
        <v>0</v>
      </c>
      <c r="L37" s="53">
        <v>0</v>
      </c>
      <c r="M37" s="53">
        <v>0</v>
      </c>
      <c r="N37" s="53">
        <v>0</v>
      </c>
      <c r="O37" s="53">
        <v>0</v>
      </c>
      <c r="P37" s="53">
        <v>0</v>
      </c>
      <c r="Q37" s="53">
        <v>0</v>
      </c>
      <c r="R37" s="53">
        <v>0</v>
      </c>
      <c r="S37" s="53">
        <v>0</v>
      </c>
      <c r="T37" s="54"/>
    </row>
    <row r="38" spans="1:20" s="34" customFormat="1" ht="12" customHeight="1" x14ac:dyDescent="0.2">
      <c r="A38" s="8" t="s">
        <v>287</v>
      </c>
      <c r="B38" s="7" t="s">
        <v>499</v>
      </c>
      <c r="C38" s="7" t="s">
        <v>500</v>
      </c>
      <c r="D38" s="8" t="s">
        <v>378</v>
      </c>
      <c r="E38" s="52" t="s">
        <v>470</v>
      </c>
      <c r="F38" s="265"/>
      <c r="G38" s="267"/>
      <c r="H38" s="265"/>
      <c r="I38" s="53">
        <f>'FY16 chem site costs'!E36</f>
        <v>104839</v>
      </c>
      <c r="J38" s="53">
        <v>0</v>
      </c>
      <c r="K38" s="53">
        <v>0</v>
      </c>
      <c r="L38" s="53">
        <v>0</v>
      </c>
      <c r="M38" s="53">
        <v>0</v>
      </c>
      <c r="N38" s="53">
        <v>0</v>
      </c>
      <c r="O38" s="53">
        <v>0</v>
      </c>
      <c r="P38" s="53">
        <v>0</v>
      </c>
      <c r="Q38" s="53">
        <v>0</v>
      </c>
      <c r="R38" s="53">
        <v>0</v>
      </c>
      <c r="S38" s="53">
        <v>0</v>
      </c>
      <c r="T38" s="54"/>
    </row>
    <row r="39" spans="1:20" s="34" customFormat="1" ht="12" customHeight="1" x14ac:dyDescent="0.2">
      <c r="A39" s="9" t="s">
        <v>278</v>
      </c>
      <c r="B39" s="10" t="s">
        <v>101</v>
      </c>
      <c r="C39" s="10" t="s">
        <v>102</v>
      </c>
      <c r="D39" s="133" t="s">
        <v>359</v>
      </c>
      <c r="E39" s="55" t="s">
        <v>470</v>
      </c>
      <c r="F39" s="180">
        <v>23883.9</v>
      </c>
      <c r="G39" s="179"/>
      <c r="H39" s="163"/>
      <c r="I39" s="56">
        <f>'FY16 chem site costs'!E37</f>
        <v>99932</v>
      </c>
      <c r="J39" s="56">
        <f>'FY16 chem site costs'!F37</f>
        <v>0</v>
      </c>
      <c r="K39" s="56">
        <f>'FY16 chem site costs'!G37</f>
        <v>0</v>
      </c>
      <c r="L39" s="56">
        <v>1000</v>
      </c>
      <c r="M39" s="56">
        <v>0</v>
      </c>
      <c r="N39" s="56">
        <v>0</v>
      </c>
      <c r="O39" s="56">
        <v>20700</v>
      </c>
      <c r="P39" s="56">
        <v>0</v>
      </c>
      <c r="Q39" s="56">
        <v>0</v>
      </c>
      <c r="R39" s="56">
        <v>0</v>
      </c>
      <c r="S39" s="56">
        <v>0</v>
      </c>
      <c r="T39" s="57"/>
    </row>
    <row r="40" spans="1:20" s="35" customFormat="1" ht="12" customHeight="1" x14ac:dyDescent="0.2">
      <c r="A40" s="8" t="s">
        <v>280</v>
      </c>
      <c r="B40" s="7" t="s">
        <v>76</v>
      </c>
      <c r="C40" s="7" t="s">
        <v>77</v>
      </c>
      <c r="D40" s="8" t="s">
        <v>378</v>
      </c>
      <c r="E40" s="52" t="s">
        <v>470</v>
      </c>
      <c r="F40" s="264">
        <v>68764.88</v>
      </c>
      <c r="G40" s="266"/>
      <c r="H40" s="264"/>
      <c r="I40" s="53">
        <f>'FY16 chem site costs'!E38</f>
        <v>134146</v>
      </c>
      <c r="J40" s="53">
        <f>'FY16 chem site costs'!F38</f>
        <v>0</v>
      </c>
      <c r="K40" s="53">
        <f>'FY16 chem site costs'!G38</f>
        <v>0</v>
      </c>
      <c r="L40" s="53">
        <v>1000</v>
      </c>
      <c r="M40" s="53">
        <v>0</v>
      </c>
      <c r="N40" s="53">
        <v>0</v>
      </c>
      <c r="O40" s="53">
        <v>11500</v>
      </c>
      <c r="P40" s="53">
        <v>0</v>
      </c>
      <c r="Q40" s="53">
        <v>0</v>
      </c>
      <c r="R40" s="53">
        <v>0</v>
      </c>
      <c r="S40" s="53">
        <v>0</v>
      </c>
      <c r="T40" s="54"/>
    </row>
    <row r="41" spans="1:20" s="35" customFormat="1" ht="12" customHeight="1" x14ac:dyDescent="0.2">
      <c r="A41" s="8" t="s">
        <v>280</v>
      </c>
      <c r="B41" s="7" t="s">
        <v>78</v>
      </c>
      <c r="C41" s="7" t="s">
        <v>79</v>
      </c>
      <c r="D41" s="8" t="s">
        <v>378</v>
      </c>
      <c r="E41" s="52" t="s">
        <v>377</v>
      </c>
      <c r="F41" s="265"/>
      <c r="G41" s="267"/>
      <c r="H41" s="265"/>
      <c r="I41" s="53">
        <f>'FY16 chem site costs'!E39</f>
        <v>85822</v>
      </c>
      <c r="J41" s="53">
        <f>'FY16 chem site costs'!F39</f>
        <v>0</v>
      </c>
      <c r="K41" s="53">
        <f>'FY16 chem site costs'!G39</f>
        <v>0</v>
      </c>
      <c r="L41" s="53">
        <v>0</v>
      </c>
      <c r="M41" s="53">
        <v>0</v>
      </c>
      <c r="N41" s="53">
        <v>0</v>
      </c>
      <c r="O41" s="53">
        <v>0</v>
      </c>
      <c r="P41" s="53">
        <v>0</v>
      </c>
      <c r="Q41" s="53">
        <v>0</v>
      </c>
      <c r="R41" s="53">
        <f>'FY16 Eco site costs'!O17</f>
        <v>13230.038171763383</v>
      </c>
      <c r="S41" s="53">
        <v>3000</v>
      </c>
      <c r="T41" s="54"/>
    </row>
    <row r="42" spans="1:20" s="34" customFormat="1" ht="12" customHeight="1" x14ac:dyDescent="0.2">
      <c r="A42" s="9" t="s">
        <v>314</v>
      </c>
      <c r="B42" s="10" t="s">
        <v>311</v>
      </c>
      <c r="C42" s="10" t="s">
        <v>312</v>
      </c>
      <c r="D42" s="133" t="s">
        <v>370</v>
      </c>
      <c r="E42" s="55" t="s">
        <v>470</v>
      </c>
      <c r="F42" s="269">
        <v>53538.48</v>
      </c>
      <c r="G42" s="272"/>
      <c r="H42" s="269"/>
      <c r="I42" s="56">
        <f>'FY16 chem site costs'!E40</f>
        <v>34576</v>
      </c>
      <c r="J42" s="56">
        <f>'FY16 chem site costs'!F40</f>
        <v>0</v>
      </c>
      <c r="K42" s="56">
        <f>'FY16 chem site costs'!G40</f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  <c r="S42" s="56">
        <v>0</v>
      </c>
      <c r="T42" s="57"/>
    </row>
    <row r="43" spans="1:20" s="34" customFormat="1" ht="12" customHeight="1" x14ac:dyDescent="0.2">
      <c r="A43" s="9" t="s">
        <v>314</v>
      </c>
      <c r="B43" s="10" t="s">
        <v>313</v>
      </c>
      <c r="C43" s="10" t="s">
        <v>505</v>
      </c>
      <c r="D43" s="133" t="s">
        <v>370</v>
      </c>
      <c r="E43" s="55" t="s">
        <v>470</v>
      </c>
      <c r="F43" s="271"/>
      <c r="G43" s="273"/>
      <c r="H43" s="271"/>
      <c r="I43" s="56">
        <f>'FY16 chem site costs'!E41</f>
        <v>37423</v>
      </c>
      <c r="J43" s="56">
        <f>'FY16 chem site costs'!F41</f>
        <v>0</v>
      </c>
      <c r="K43" s="56">
        <f>'FY16 chem site costs'!G41</f>
        <v>0</v>
      </c>
      <c r="L43" s="56">
        <v>0</v>
      </c>
      <c r="M43" s="56">
        <v>0</v>
      </c>
      <c r="N43" s="56">
        <v>0</v>
      </c>
      <c r="O43" s="56">
        <v>0</v>
      </c>
      <c r="P43" s="56">
        <v>0</v>
      </c>
      <c r="Q43" s="56">
        <v>0</v>
      </c>
      <c r="R43" s="56">
        <v>0</v>
      </c>
      <c r="S43" s="56">
        <v>0</v>
      </c>
      <c r="T43" s="57"/>
    </row>
    <row r="44" spans="1:20" s="35" customFormat="1" ht="12" customHeight="1" x14ac:dyDescent="0.2">
      <c r="A44" s="8" t="s">
        <v>315</v>
      </c>
      <c r="B44" s="7" t="s">
        <v>316</v>
      </c>
      <c r="C44" s="7" t="s">
        <v>317</v>
      </c>
      <c r="D44" s="8" t="s">
        <v>359</v>
      </c>
      <c r="E44" s="52" t="s">
        <v>470</v>
      </c>
      <c r="F44" s="264"/>
      <c r="G44" s="264">
        <v>95535.6</v>
      </c>
      <c r="H44" s="264"/>
      <c r="I44" s="53">
        <f>'FY16 chem site costs'!E42</f>
        <v>0</v>
      </c>
      <c r="J44" s="53">
        <f>'FY16 chem site costs'!F42</f>
        <v>57288</v>
      </c>
      <c r="K44" s="53">
        <f>'FY16 chem site costs'!G42</f>
        <v>0</v>
      </c>
      <c r="L44" s="53">
        <v>0</v>
      </c>
      <c r="M44" s="53">
        <v>1400</v>
      </c>
      <c r="N44" s="53">
        <v>0</v>
      </c>
      <c r="O44" s="53">
        <v>0</v>
      </c>
      <c r="P44" s="53">
        <v>0</v>
      </c>
      <c r="Q44" s="53">
        <v>0</v>
      </c>
      <c r="R44" s="53">
        <v>0</v>
      </c>
      <c r="S44" s="98">
        <v>0</v>
      </c>
      <c r="T44" s="54"/>
    </row>
    <row r="45" spans="1:20" s="35" customFormat="1" ht="12" customHeight="1" x14ac:dyDescent="0.2">
      <c r="A45" s="8" t="s">
        <v>315</v>
      </c>
      <c r="B45" s="7" t="s">
        <v>318</v>
      </c>
      <c r="C45" s="7" t="s">
        <v>319</v>
      </c>
      <c r="D45" s="8" t="s">
        <v>359</v>
      </c>
      <c r="E45" s="52" t="s">
        <v>470</v>
      </c>
      <c r="F45" s="268"/>
      <c r="G45" s="268"/>
      <c r="H45" s="268"/>
      <c r="I45" s="53">
        <f>'FY16 chem site costs'!E43</f>
        <v>0</v>
      </c>
      <c r="J45" s="53">
        <f>'FY16 chem site costs'!F43</f>
        <v>56780</v>
      </c>
      <c r="K45" s="53">
        <f>'FY16 chem site costs'!G43</f>
        <v>0</v>
      </c>
      <c r="L45" s="53">
        <v>0</v>
      </c>
      <c r="M45" s="53">
        <v>1400</v>
      </c>
      <c r="N45" s="53">
        <v>0</v>
      </c>
      <c r="O45" s="53">
        <v>0</v>
      </c>
      <c r="P45" s="53">
        <v>0</v>
      </c>
      <c r="Q45" s="53">
        <v>0</v>
      </c>
      <c r="R45" s="53">
        <v>0</v>
      </c>
      <c r="S45" s="98">
        <v>0</v>
      </c>
      <c r="T45" s="54"/>
    </row>
    <row r="46" spans="1:20" s="35" customFormat="1" ht="12" customHeight="1" x14ac:dyDescent="0.2">
      <c r="A46" s="8" t="s">
        <v>315</v>
      </c>
      <c r="B46" s="7" t="s">
        <v>320</v>
      </c>
      <c r="C46" s="7" t="s">
        <v>321</v>
      </c>
      <c r="D46" s="8" t="s">
        <v>359</v>
      </c>
      <c r="E46" s="52" t="s">
        <v>470</v>
      </c>
      <c r="F46" s="268"/>
      <c r="G46" s="268"/>
      <c r="H46" s="268"/>
      <c r="I46" s="53">
        <f>'FY16 chem site costs'!E44</f>
        <v>0</v>
      </c>
      <c r="J46" s="53">
        <f>'FY16 chem site costs'!F44</f>
        <v>47775</v>
      </c>
      <c r="K46" s="53">
        <f>'FY16 chem site costs'!G44</f>
        <v>0</v>
      </c>
      <c r="L46" s="53">
        <v>0</v>
      </c>
      <c r="M46" s="53">
        <v>1400</v>
      </c>
      <c r="N46" s="53">
        <v>0</v>
      </c>
      <c r="O46" s="53">
        <v>0</v>
      </c>
      <c r="P46" s="53">
        <v>0</v>
      </c>
      <c r="Q46" s="53">
        <v>0</v>
      </c>
      <c r="R46" s="53">
        <v>0</v>
      </c>
      <c r="S46" s="98">
        <v>0</v>
      </c>
      <c r="T46" s="54"/>
    </row>
    <row r="47" spans="1:20" s="35" customFormat="1" ht="12" customHeight="1" x14ac:dyDescent="0.2">
      <c r="A47" s="8" t="s">
        <v>315</v>
      </c>
      <c r="B47" s="7" t="s">
        <v>507</v>
      </c>
      <c r="C47" s="7" t="s">
        <v>546</v>
      </c>
      <c r="D47" s="8" t="s">
        <v>359</v>
      </c>
      <c r="E47" s="52" t="s">
        <v>470</v>
      </c>
      <c r="F47" s="265"/>
      <c r="G47" s="265"/>
      <c r="H47" s="265"/>
      <c r="I47" s="53">
        <f>'FY16 chem site costs'!E45</f>
        <v>0</v>
      </c>
      <c r="J47" s="53">
        <f>'FY16 chem site costs'!F45</f>
        <v>47902</v>
      </c>
      <c r="K47" s="53">
        <f>'FY16 chem site costs'!G45</f>
        <v>0</v>
      </c>
      <c r="L47" s="53">
        <v>0</v>
      </c>
      <c r="M47" s="53">
        <v>1400</v>
      </c>
      <c r="N47" s="53">
        <v>0</v>
      </c>
      <c r="O47" s="53">
        <v>45900</v>
      </c>
      <c r="P47" s="53">
        <v>0</v>
      </c>
      <c r="Q47" s="53">
        <v>0</v>
      </c>
      <c r="R47" s="53">
        <v>0</v>
      </c>
      <c r="S47" s="98">
        <v>0</v>
      </c>
      <c r="T47" s="54"/>
    </row>
    <row r="48" spans="1:20" s="34" customFormat="1" ht="12" customHeight="1" x14ac:dyDescent="0.2">
      <c r="A48" s="9" t="s">
        <v>283</v>
      </c>
      <c r="B48" s="10" t="s">
        <v>125</v>
      </c>
      <c r="C48" s="10" t="s">
        <v>126</v>
      </c>
      <c r="D48" s="133" t="s">
        <v>378</v>
      </c>
      <c r="E48" s="55" t="s">
        <v>375</v>
      </c>
      <c r="F48" s="269">
        <v>4490.43</v>
      </c>
      <c r="G48" s="269">
        <v>149074.07999999999</v>
      </c>
      <c r="H48" s="269"/>
      <c r="I48" s="56">
        <f>'FY16 chem site costs'!E46</f>
        <v>19565</v>
      </c>
      <c r="J48" s="56">
        <f>'FY16 chem site costs'!F46</f>
        <v>0</v>
      </c>
      <c r="K48" s="56">
        <f>'FY16 chem site costs'!G46</f>
        <v>0</v>
      </c>
      <c r="L48" s="56">
        <v>0</v>
      </c>
      <c r="M48" s="56">
        <v>0</v>
      </c>
      <c r="N48" s="56">
        <v>0</v>
      </c>
      <c r="O48" s="56">
        <v>0</v>
      </c>
      <c r="P48" s="56">
        <v>0</v>
      </c>
      <c r="Q48" s="56">
        <v>0</v>
      </c>
      <c r="R48" s="56">
        <f>'FY16 Eco site costs'!O18</f>
        <v>18936.546882008362</v>
      </c>
      <c r="S48" s="97">
        <v>3000</v>
      </c>
      <c r="T48" s="57"/>
    </row>
    <row r="49" spans="1:20" s="34" customFormat="1" ht="12" customHeight="1" x14ac:dyDescent="0.2">
      <c r="A49" s="9" t="s">
        <v>283</v>
      </c>
      <c r="B49" s="10" t="s">
        <v>392</v>
      </c>
      <c r="C49" s="10" t="s">
        <v>393</v>
      </c>
      <c r="D49" s="133" t="s">
        <v>359</v>
      </c>
      <c r="E49" s="55" t="s">
        <v>470</v>
      </c>
      <c r="F49" s="270"/>
      <c r="G49" s="270"/>
      <c r="H49" s="270"/>
      <c r="I49" s="56">
        <f>'FY16 chem site costs'!E47</f>
        <v>0</v>
      </c>
      <c r="J49" s="56">
        <f>'FY16 chem site costs'!F47</f>
        <v>76027</v>
      </c>
      <c r="K49" s="56">
        <f>'FY16 chem site costs'!G47</f>
        <v>0</v>
      </c>
      <c r="L49" s="56">
        <v>0</v>
      </c>
      <c r="M49" s="56">
        <v>1600</v>
      </c>
      <c r="N49" s="56">
        <v>0</v>
      </c>
      <c r="O49" s="56">
        <v>0</v>
      </c>
      <c r="P49" s="56">
        <v>0</v>
      </c>
      <c r="Q49" s="56">
        <v>0</v>
      </c>
      <c r="R49" s="56">
        <v>0</v>
      </c>
      <c r="S49" s="56">
        <v>0</v>
      </c>
      <c r="T49" s="57"/>
    </row>
    <row r="50" spans="1:20" s="34" customFormat="1" ht="12" customHeight="1" x14ac:dyDescent="0.2">
      <c r="A50" s="9" t="s">
        <v>283</v>
      </c>
      <c r="B50" s="10" t="s">
        <v>322</v>
      </c>
      <c r="C50" s="10" t="s">
        <v>323</v>
      </c>
      <c r="D50" s="133" t="s">
        <v>359</v>
      </c>
      <c r="E50" s="55" t="s">
        <v>470</v>
      </c>
      <c r="F50" s="270"/>
      <c r="G50" s="270"/>
      <c r="H50" s="270"/>
      <c r="I50" s="56">
        <f>'FY16 chem site costs'!E48</f>
        <v>0</v>
      </c>
      <c r="J50" s="56">
        <f>'FY16 chem site costs'!F48</f>
        <v>64829</v>
      </c>
      <c r="K50" s="56">
        <f>'FY16 chem site costs'!G48</f>
        <v>0</v>
      </c>
      <c r="L50" s="56">
        <v>0</v>
      </c>
      <c r="M50" s="56">
        <v>1400</v>
      </c>
      <c r="N50" s="56">
        <v>0</v>
      </c>
      <c r="O50" s="56">
        <v>18640</v>
      </c>
      <c r="P50" s="56">
        <v>0</v>
      </c>
      <c r="Q50" s="56">
        <v>0</v>
      </c>
      <c r="R50" s="56">
        <v>0</v>
      </c>
      <c r="S50" s="56">
        <v>0</v>
      </c>
      <c r="T50" s="57"/>
    </row>
    <row r="51" spans="1:20" s="34" customFormat="1" ht="12" customHeight="1" x14ac:dyDescent="0.2">
      <c r="A51" s="9" t="s">
        <v>283</v>
      </c>
      <c r="B51" s="10" t="s">
        <v>324</v>
      </c>
      <c r="C51" s="10" t="s">
        <v>325</v>
      </c>
      <c r="D51" s="133" t="s">
        <v>359</v>
      </c>
      <c r="E51" s="55" t="s">
        <v>471</v>
      </c>
      <c r="F51" s="270"/>
      <c r="G51" s="270"/>
      <c r="H51" s="270"/>
      <c r="I51" s="56">
        <f>'FY16 chem site costs'!E49</f>
        <v>0</v>
      </c>
      <c r="J51" s="56">
        <f>'FY16 chem site costs'!F49</f>
        <v>77089</v>
      </c>
      <c r="K51" s="56">
        <f>'FY16 chem site costs'!G49</f>
        <v>0</v>
      </c>
      <c r="L51" s="56">
        <v>0</v>
      </c>
      <c r="M51" s="56">
        <v>2400</v>
      </c>
      <c r="N51" s="56">
        <v>0</v>
      </c>
      <c r="O51" s="56">
        <v>0</v>
      </c>
      <c r="P51" s="56">
        <v>0</v>
      </c>
      <c r="Q51" s="56">
        <v>0</v>
      </c>
      <c r="R51" s="56">
        <v>0</v>
      </c>
      <c r="S51" s="56">
        <v>0</v>
      </c>
      <c r="T51" s="57"/>
    </row>
    <row r="52" spans="1:20" s="34" customFormat="1" ht="12" customHeight="1" x14ac:dyDescent="0.2">
      <c r="A52" s="9" t="s">
        <v>283</v>
      </c>
      <c r="B52" s="10" t="s">
        <v>326</v>
      </c>
      <c r="C52" s="10" t="s">
        <v>327</v>
      </c>
      <c r="D52" s="133" t="s">
        <v>359</v>
      </c>
      <c r="E52" s="55" t="s">
        <v>470</v>
      </c>
      <c r="F52" s="270"/>
      <c r="G52" s="270"/>
      <c r="H52" s="270"/>
      <c r="I52" s="56">
        <f>'FY16 chem site costs'!E50</f>
        <v>0</v>
      </c>
      <c r="J52" s="56">
        <f>'FY16 chem site costs'!F50</f>
        <v>77089</v>
      </c>
      <c r="K52" s="56">
        <f>'FY16 chem site costs'!G50</f>
        <v>0</v>
      </c>
      <c r="L52" s="56">
        <v>0</v>
      </c>
      <c r="M52" s="56">
        <v>1600</v>
      </c>
      <c r="N52" s="56">
        <v>0</v>
      </c>
      <c r="O52" s="56">
        <v>0</v>
      </c>
      <c r="P52" s="56">
        <v>0</v>
      </c>
      <c r="Q52" s="56">
        <v>0</v>
      </c>
      <c r="R52" s="56">
        <v>0</v>
      </c>
      <c r="S52" s="56">
        <v>0</v>
      </c>
      <c r="T52" s="57"/>
    </row>
    <row r="53" spans="1:20" s="34" customFormat="1" ht="12" customHeight="1" x14ac:dyDescent="0.2">
      <c r="A53" s="9" t="s">
        <v>283</v>
      </c>
      <c r="B53" s="10" t="s">
        <v>328</v>
      </c>
      <c r="C53" s="10" t="s">
        <v>329</v>
      </c>
      <c r="D53" s="133" t="s">
        <v>359</v>
      </c>
      <c r="E53" s="55" t="s">
        <v>470</v>
      </c>
      <c r="F53" s="270"/>
      <c r="G53" s="270"/>
      <c r="H53" s="270"/>
      <c r="I53" s="56">
        <f>'FY16 chem site costs'!E51</f>
        <v>0</v>
      </c>
      <c r="J53" s="56">
        <f>'FY16 chem site costs'!F51</f>
        <v>63202</v>
      </c>
      <c r="K53" s="56">
        <f>'FY16 chem site costs'!G51</f>
        <v>0</v>
      </c>
      <c r="L53" s="56">
        <v>0</v>
      </c>
      <c r="M53" s="56">
        <v>1400</v>
      </c>
      <c r="N53" s="56">
        <v>0</v>
      </c>
      <c r="O53" s="56">
        <v>0</v>
      </c>
      <c r="P53" s="56">
        <v>0</v>
      </c>
      <c r="Q53" s="56">
        <v>0</v>
      </c>
      <c r="R53" s="56">
        <v>0</v>
      </c>
      <c r="S53" s="56">
        <v>0</v>
      </c>
      <c r="T53" s="57"/>
    </row>
    <row r="54" spans="1:20" s="34" customFormat="1" ht="12" customHeight="1" x14ac:dyDescent="0.2">
      <c r="A54" s="9" t="s">
        <v>283</v>
      </c>
      <c r="B54" s="10" t="s">
        <v>330</v>
      </c>
      <c r="C54" s="10" t="s">
        <v>331</v>
      </c>
      <c r="D54" s="133" t="s">
        <v>359</v>
      </c>
      <c r="E54" s="55" t="s">
        <v>471</v>
      </c>
      <c r="F54" s="271"/>
      <c r="G54" s="271"/>
      <c r="H54" s="271"/>
      <c r="I54" s="56">
        <f>'FY16 chem site costs'!E52</f>
        <v>0</v>
      </c>
      <c r="J54" s="56">
        <f>'FY16 chem site costs'!F52</f>
        <v>71557</v>
      </c>
      <c r="K54" s="56">
        <f>'FY16 chem site costs'!G52</f>
        <v>0</v>
      </c>
      <c r="L54" s="56">
        <v>0</v>
      </c>
      <c r="M54" s="56">
        <v>1400</v>
      </c>
      <c r="N54" s="56">
        <v>0</v>
      </c>
      <c r="O54" s="56">
        <v>0</v>
      </c>
      <c r="P54" s="56">
        <v>0</v>
      </c>
      <c r="Q54" s="56">
        <v>40800</v>
      </c>
      <c r="R54" s="56">
        <v>0</v>
      </c>
      <c r="S54" s="56">
        <v>0</v>
      </c>
      <c r="T54" s="57"/>
    </row>
    <row r="55" spans="1:20" s="35" customFormat="1" ht="12" customHeight="1" x14ac:dyDescent="0.2">
      <c r="A55" s="8" t="s">
        <v>270</v>
      </c>
      <c r="B55" s="7" t="s">
        <v>332</v>
      </c>
      <c r="C55" s="7" t="s">
        <v>333</v>
      </c>
      <c r="D55" s="8" t="s">
        <v>359</v>
      </c>
      <c r="E55" s="52" t="s">
        <v>471</v>
      </c>
      <c r="F55" s="264">
        <v>73255.31</v>
      </c>
      <c r="G55" s="264">
        <v>23883.9</v>
      </c>
      <c r="H55" s="264"/>
      <c r="I55" s="53">
        <f>'FY16 chem site costs'!E53</f>
        <v>0</v>
      </c>
      <c r="J55" s="53">
        <f>'FY16 chem site costs'!F53</f>
        <v>12692</v>
      </c>
      <c r="K55" s="53">
        <f>'FY16 chem site costs'!G53</f>
        <v>0</v>
      </c>
      <c r="L55" s="53">
        <v>0</v>
      </c>
      <c r="M55" s="53">
        <v>2700</v>
      </c>
      <c r="N55" s="53">
        <v>0</v>
      </c>
      <c r="O55" s="53">
        <v>0</v>
      </c>
      <c r="P55" s="53">
        <v>0</v>
      </c>
      <c r="Q55" s="53">
        <v>0</v>
      </c>
      <c r="R55" s="53">
        <v>0</v>
      </c>
      <c r="S55" s="98">
        <v>0</v>
      </c>
      <c r="T55" s="54"/>
    </row>
    <row r="56" spans="1:20" s="35" customFormat="1" ht="12" customHeight="1" x14ac:dyDescent="0.2">
      <c r="A56" s="8" t="s">
        <v>270</v>
      </c>
      <c r="B56" s="7" t="s">
        <v>55</v>
      </c>
      <c r="C56" s="7" t="s">
        <v>56</v>
      </c>
      <c r="D56" s="8" t="s">
        <v>378</v>
      </c>
      <c r="E56" s="52" t="s">
        <v>375</v>
      </c>
      <c r="F56" s="268"/>
      <c r="G56" s="268"/>
      <c r="H56" s="268"/>
      <c r="I56" s="53">
        <f>'FY16 chem site costs'!E54</f>
        <v>20770</v>
      </c>
      <c r="J56" s="53">
        <f>'FY16 chem site costs'!F54</f>
        <v>0</v>
      </c>
      <c r="K56" s="53">
        <f>'FY16 chem site costs'!G54</f>
        <v>0</v>
      </c>
      <c r="L56" s="53">
        <v>0</v>
      </c>
      <c r="M56" s="53">
        <v>0</v>
      </c>
      <c r="N56" s="53">
        <v>0</v>
      </c>
      <c r="O56" s="53">
        <v>0</v>
      </c>
      <c r="P56" s="53">
        <v>0</v>
      </c>
      <c r="Q56" s="53">
        <v>0</v>
      </c>
      <c r="R56" s="53">
        <f>'FY16 Eco site costs'!O19</f>
        <v>22394.673313869287</v>
      </c>
      <c r="S56" s="53">
        <v>3000</v>
      </c>
      <c r="T56" s="54"/>
    </row>
    <row r="57" spans="1:20" s="35" customFormat="1" ht="12" customHeight="1" x14ac:dyDescent="0.2">
      <c r="A57" s="8" t="s">
        <v>270</v>
      </c>
      <c r="B57" s="7" t="s">
        <v>57</v>
      </c>
      <c r="C57" s="7" t="s">
        <v>58</v>
      </c>
      <c r="D57" s="8" t="s">
        <v>378</v>
      </c>
      <c r="E57" s="52" t="s">
        <v>471</v>
      </c>
      <c r="F57" s="268"/>
      <c r="G57" s="268"/>
      <c r="H57" s="268"/>
      <c r="I57" s="53">
        <f>'FY16 chem site costs'!E55</f>
        <v>86313</v>
      </c>
      <c r="J57" s="53">
        <f>'FY16 chem site costs'!F55</f>
        <v>0</v>
      </c>
      <c r="K57" s="53">
        <f>'FY16 chem site costs'!G55</f>
        <v>0</v>
      </c>
      <c r="L57" s="53">
        <v>3400</v>
      </c>
      <c r="M57" s="53">
        <v>0</v>
      </c>
      <c r="N57" s="53">
        <v>0</v>
      </c>
      <c r="O57" s="53">
        <v>20770</v>
      </c>
      <c r="P57" s="53">
        <v>0</v>
      </c>
      <c r="Q57" s="53">
        <v>0</v>
      </c>
      <c r="R57" s="53">
        <v>0</v>
      </c>
      <c r="S57" s="98">
        <v>0</v>
      </c>
      <c r="T57" s="54"/>
    </row>
    <row r="58" spans="1:20" s="35" customFormat="1" ht="12" customHeight="1" x14ac:dyDescent="0.2">
      <c r="A58" s="8" t="s">
        <v>270</v>
      </c>
      <c r="B58" s="7" t="s">
        <v>59</v>
      </c>
      <c r="C58" s="7" t="s">
        <v>60</v>
      </c>
      <c r="D58" s="8" t="s">
        <v>378</v>
      </c>
      <c r="E58" s="52" t="s">
        <v>31</v>
      </c>
      <c r="F58" s="265"/>
      <c r="G58" s="265"/>
      <c r="H58" s="265"/>
      <c r="I58" s="53">
        <f>'FY16 chem site costs'!E56</f>
        <v>93967</v>
      </c>
      <c r="J58" s="53">
        <f>'FY16 chem site costs'!F56</f>
        <v>0</v>
      </c>
      <c r="K58" s="53">
        <f>'FY16 chem site costs'!G56</f>
        <v>0</v>
      </c>
      <c r="L58" s="53">
        <v>0</v>
      </c>
      <c r="M58" s="53">
        <v>0</v>
      </c>
      <c r="N58" s="53">
        <v>0</v>
      </c>
      <c r="O58" s="53">
        <v>0</v>
      </c>
      <c r="P58" s="53">
        <v>0</v>
      </c>
      <c r="Q58" s="53">
        <v>0</v>
      </c>
      <c r="R58" s="53">
        <f>'FY16 Eco site costs'!O20</f>
        <v>16571.270793638505</v>
      </c>
      <c r="S58" s="53">
        <v>3000</v>
      </c>
      <c r="T58" s="54"/>
    </row>
    <row r="59" spans="1:20" s="34" customFormat="1" ht="12" customHeight="1" x14ac:dyDescent="0.2">
      <c r="A59" s="9" t="s">
        <v>372</v>
      </c>
      <c r="B59" s="10" t="s">
        <v>97</v>
      </c>
      <c r="C59" s="10" t="s">
        <v>98</v>
      </c>
      <c r="D59" s="133" t="s">
        <v>378</v>
      </c>
      <c r="E59" s="55" t="s">
        <v>31</v>
      </c>
      <c r="F59" s="180">
        <v>39110.300000000003</v>
      </c>
      <c r="G59" s="179"/>
      <c r="H59" s="163"/>
      <c r="I59" s="56">
        <f>'FY16 chem site costs'!E57</f>
        <v>88189</v>
      </c>
      <c r="J59" s="56">
        <f>'FY16 chem site costs'!F57</f>
        <v>0</v>
      </c>
      <c r="K59" s="56">
        <f>'FY16 chem site costs'!G57</f>
        <v>0</v>
      </c>
      <c r="L59" s="56">
        <v>0</v>
      </c>
      <c r="M59" s="56">
        <v>0</v>
      </c>
      <c r="N59" s="56">
        <v>0</v>
      </c>
      <c r="O59" s="56">
        <v>0</v>
      </c>
      <c r="P59" s="56">
        <v>0</v>
      </c>
      <c r="Q59" s="56">
        <v>0</v>
      </c>
      <c r="R59" s="56">
        <f>'FY16 Eco site costs'!O30</f>
        <v>23030.740465225248</v>
      </c>
      <c r="S59" s="97">
        <v>3000</v>
      </c>
      <c r="T59" s="57" t="s">
        <v>474</v>
      </c>
    </row>
    <row r="60" spans="1:20" s="35" customFormat="1" ht="12" customHeight="1" x14ac:dyDescent="0.2">
      <c r="A60" s="8" t="s">
        <v>279</v>
      </c>
      <c r="B60" s="7" t="s">
        <v>170</v>
      </c>
      <c r="C60" s="7" t="s">
        <v>171</v>
      </c>
      <c r="D60" s="8" t="s">
        <v>378</v>
      </c>
      <c r="E60" s="52" t="s">
        <v>470</v>
      </c>
      <c r="F60" s="264">
        <v>62193.02</v>
      </c>
      <c r="G60" s="266"/>
      <c r="H60" s="264"/>
      <c r="I60" s="53">
        <f>'FY16 chem site costs'!E58</f>
        <v>37074</v>
      </c>
      <c r="J60" s="53">
        <f>'FY16 chem site costs'!F58</f>
        <v>0</v>
      </c>
      <c r="K60" s="53">
        <f>'FY16 chem site costs'!G58</f>
        <v>0</v>
      </c>
      <c r="L60" s="53">
        <v>0</v>
      </c>
      <c r="M60" s="53">
        <v>0</v>
      </c>
      <c r="N60" s="53">
        <v>0</v>
      </c>
      <c r="O60" s="53">
        <v>0</v>
      </c>
      <c r="P60" s="53">
        <v>0</v>
      </c>
      <c r="Q60" s="53">
        <v>0</v>
      </c>
      <c r="R60" s="53">
        <v>0</v>
      </c>
      <c r="S60" s="53">
        <v>0</v>
      </c>
      <c r="T60" s="54"/>
    </row>
    <row r="61" spans="1:20" s="35" customFormat="1" ht="12" customHeight="1" x14ac:dyDescent="0.2">
      <c r="A61" s="8" t="s">
        <v>279</v>
      </c>
      <c r="B61" s="7" t="s">
        <v>460</v>
      </c>
      <c r="C61" s="7" t="s">
        <v>461</v>
      </c>
      <c r="D61" s="8" t="s">
        <v>378</v>
      </c>
      <c r="E61" s="52" t="s">
        <v>31</v>
      </c>
      <c r="F61" s="265"/>
      <c r="G61" s="267"/>
      <c r="H61" s="265"/>
      <c r="I61" s="53">
        <f>'FY16 chem site costs'!E59</f>
        <v>79984</v>
      </c>
      <c r="J61" s="53">
        <f>'FY16 chem site costs'!F59</f>
        <v>0</v>
      </c>
      <c r="K61" s="53">
        <f>'FY16 chem site costs'!G59</f>
        <v>0</v>
      </c>
      <c r="L61" s="53">
        <v>0</v>
      </c>
      <c r="M61" s="53">
        <v>0</v>
      </c>
      <c r="N61" s="53">
        <v>0</v>
      </c>
      <c r="O61" s="53">
        <v>0</v>
      </c>
      <c r="P61" s="53">
        <v>0</v>
      </c>
      <c r="Q61" s="53">
        <v>0</v>
      </c>
      <c r="R61" s="53">
        <f>'FY16 Eco site costs'!O21</f>
        <v>13845</v>
      </c>
      <c r="S61" s="53">
        <v>3000</v>
      </c>
      <c r="T61" s="54"/>
    </row>
    <row r="62" spans="1:20" s="34" customFormat="1" ht="12" customHeight="1" x14ac:dyDescent="0.2">
      <c r="A62" s="9" t="s">
        <v>342</v>
      </c>
      <c r="B62" s="10" t="s">
        <v>336</v>
      </c>
      <c r="C62" s="10" t="s">
        <v>337</v>
      </c>
      <c r="D62" s="9" t="s">
        <v>359</v>
      </c>
      <c r="E62" s="55" t="s">
        <v>470</v>
      </c>
      <c r="F62" s="269"/>
      <c r="G62" s="269">
        <v>71651.7</v>
      </c>
      <c r="H62" s="269"/>
      <c r="I62" s="56">
        <f>'FY16 chem site costs'!E60</f>
        <v>0</v>
      </c>
      <c r="J62" s="56">
        <f>'FY16 chem site costs'!F60</f>
        <v>90643</v>
      </c>
      <c r="K62" s="56">
        <f>'FY16 chem site costs'!G60</f>
        <v>0</v>
      </c>
      <c r="L62" s="56">
        <v>0</v>
      </c>
      <c r="M62" s="56">
        <v>1300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6">
        <v>0</v>
      </c>
      <c r="T62" s="57"/>
    </row>
    <row r="63" spans="1:20" s="34" customFormat="1" ht="12" customHeight="1" x14ac:dyDescent="0.2">
      <c r="A63" s="9" t="s">
        <v>342</v>
      </c>
      <c r="B63" s="10" t="s">
        <v>338</v>
      </c>
      <c r="C63" s="10" t="s">
        <v>339</v>
      </c>
      <c r="D63" s="9" t="s">
        <v>359</v>
      </c>
      <c r="E63" s="55" t="s">
        <v>470</v>
      </c>
      <c r="F63" s="270"/>
      <c r="G63" s="270"/>
      <c r="H63" s="270"/>
      <c r="I63" s="56">
        <f>'FY16 chem site costs'!E61</f>
        <v>0</v>
      </c>
      <c r="J63" s="56">
        <f>'FY16 chem site costs'!F61</f>
        <v>21257</v>
      </c>
      <c r="K63" s="56">
        <f>'FY16 chem site costs'!G61</f>
        <v>0</v>
      </c>
      <c r="L63" s="56">
        <v>0</v>
      </c>
      <c r="M63" s="56">
        <v>1300</v>
      </c>
      <c r="N63" s="56">
        <v>0</v>
      </c>
      <c r="O63" s="56">
        <v>0</v>
      </c>
      <c r="P63" s="56">
        <v>22615</v>
      </c>
      <c r="Q63" s="56">
        <v>0</v>
      </c>
      <c r="R63" s="56">
        <v>0</v>
      </c>
      <c r="S63" s="56">
        <v>0</v>
      </c>
      <c r="T63" s="57"/>
    </row>
    <row r="64" spans="1:20" s="34" customFormat="1" ht="12" customHeight="1" x14ac:dyDescent="0.2">
      <c r="A64" s="9" t="s">
        <v>342</v>
      </c>
      <c r="B64" s="10" t="s">
        <v>340</v>
      </c>
      <c r="C64" s="10" t="s">
        <v>341</v>
      </c>
      <c r="D64" s="9" t="s">
        <v>359</v>
      </c>
      <c r="E64" s="55" t="s">
        <v>470</v>
      </c>
      <c r="F64" s="271"/>
      <c r="G64" s="271"/>
      <c r="H64" s="271"/>
      <c r="I64" s="56">
        <f>'FY16 chem site costs'!E62</f>
        <v>0</v>
      </c>
      <c r="J64" s="56">
        <f>'FY16 chem site costs'!F62</f>
        <v>50733</v>
      </c>
      <c r="K64" s="56">
        <f>'FY16 chem site costs'!G62</f>
        <v>0</v>
      </c>
      <c r="L64" s="56">
        <v>0</v>
      </c>
      <c r="M64" s="56">
        <v>1300</v>
      </c>
      <c r="N64" s="56">
        <v>0</v>
      </c>
      <c r="O64" s="56">
        <v>0</v>
      </c>
      <c r="P64" s="56">
        <v>18720</v>
      </c>
      <c r="Q64" s="56">
        <v>0</v>
      </c>
      <c r="R64" s="56">
        <v>0</v>
      </c>
      <c r="S64" s="56">
        <v>0</v>
      </c>
      <c r="T64" s="57"/>
    </row>
    <row r="65" spans="1:20" s="35" customFormat="1" ht="12" customHeight="1" x14ac:dyDescent="0.2">
      <c r="A65" s="8" t="s">
        <v>284</v>
      </c>
      <c r="B65" s="7" t="s">
        <v>103</v>
      </c>
      <c r="C65" s="7" t="s">
        <v>104</v>
      </c>
      <c r="D65" s="8" t="s">
        <v>378</v>
      </c>
      <c r="E65" s="52" t="s">
        <v>377</v>
      </c>
      <c r="F65" s="264">
        <v>68764.88</v>
      </c>
      <c r="G65" s="264"/>
      <c r="H65" s="264">
        <v>23883.9</v>
      </c>
      <c r="I65" s="53">
        <f>'FY16 chem site costs'!E63</f>
        <v>94639</v>
      </c>
      <c r="J65" s="53">
        <f>'FY16 chem site costs'!F63</f>
        <v>0</v>
      </c>
      <c r="K65" s="53">
        <f>'FY16 chem site costs'!G63</f>
        <v>0</v>
      </c>
      <c r="L65" s="53">
        <v>0</v>
      </c>
      <c r="M65" s="53">
        <v>0</v>
      </c>
      <c r="N65" s="53">
        <v>0</v>
      </c>
      <c r="O65" s="53">
        <v>0</v>
      </c>
      <c r="P65" s="53">
        <v>0</v>
      </c>
      <c r="Q65" s="53">
        <v>0</v>
      </c>
      <c r="R65" s="98">
        <f>'FY16 Eco site costs'!O22</f>
        <v>18828.14820962611</v>
      </c>
      <c r="S65" s="53">
        <v>3000</v>
      </c>
      <c r="T65" s="54"/>
    </row>
    <row r="66" spans="1:20" s="35" customFormat="1" ht="12" customHeight="1" x14ac:dyDescent="0.2">
      <c r="A66" s="8" t="s">
        <v>284</v>
      </c>
      <c r="B66" s="7" t="s">
        <v>105</v>
      </c>
      <c r="C66" s="7" t="s">
        <v>106</v>
      </c>
      <c r="D66" s="8" t="s">
        <v>378</v>
      </c>
      <c r="E66" s="52" t="s">
        <v>470</v>
      </c>
      <c r="F66" s="268"/>
      <c r="G66" s="268"/>
      <c r="H66" s="268"/>
      <c r="I66" s="53">
        <f>'FY16 chem site costs'!E64</f>
        <v>75668</v>
      </c>
      <c r="J66" s="53">
        <f>'FY16 chem site costs'!F64</f>
        <v>0</v>
      </c>
      <c r="K66" s="53">
        <f>'FY16 chem site costs'!G64</f>
        <v>0</v>
      </c>
      <c r="L66" s="53">
        <v>1800</v>
      </c>
      <c r="M66" s="53">
        <v>0</v>
      </c>
      <c r="N66" s="53">
        <v>0</v>
      </c>
      <c r="O66" s="53">
        <v>0</v>
      </c>
      <c r="P66" s="53">
        <v>0</v>
      </c>
      <c r="Q66" s="53">
        <v>0</v>
      </c>
      <c r="R66" s="53">
        <v>0</v>
      </c>
      <c r="S66" s="53">
        <v>0</v>
      </c>
      <c r="T66" s="54"/>
    </row>
    <row r="67" spans="1:20" s="35" customFormat="1" ht="12" customHeight="1" x14ac:dyDescent="0.2">
      <c r="A67" s="8" t="s">
        <v>284</v>
      </c>
      <c r="B67" s="7" t="s">
        <v>334</v>
      </c>
      <c r="C67" s="7" t="s">
        <v>335</v>
      </c>
      <c r="D67" s="8" t="s">
        <v>360</v>
      </c>
      <c r="E67" s="52" t="s">
        <v>470</v>
      </c>
      <c r="F67" s="265"/>
      <c r="G67" s="265"/>
      <c r="H67" s="265"/>
      <c r="I67" s="53">
        <f>'FY16 chem site costs'!E65</f>
        <v>0</v>
      </c>
      <c r="J67" s="53">
        <f>'FY16 chem site costs'!F65</f>
        <v>0</v>
      </c>
      <c r="K67" s="53">
        <f>'FY16 chem site costs'!G65</f>
        <v>68876</v>
      </c>
      <c r="L67" s="53">
        <v>0</v>
      </c>
      <c r="M67" s="53">
        <v>0</v>
      </c>
      <c r="N67" s="53">
        <v>1800</v>
      </c>
      <c r="O67" s="53">
        <v>0</v>
      </c>
      <c r="P67" s="53">
        <v>0</v>
      </c>
      <c r="Q67" s="53">
        <v>20700</v>
      </c>
      <c r="R67" s="53">
        <v>0</v>
      </c>
      <c r="S67" s="53">
        <v>0</v>
      </c>
      <c r="T67" s="54"/>
    </row>
    <row r="68" spans="1:20" s="248" customFormat="1" ht="12" customHeight="1" x14ac:dyDescent="0.2">
      <c r="A68" s="9" t="s">
        <v>557</v>
      </c>
      <c r="B68" s="10" t="s">
        <v>176</v>
      </c>
      <c r="C68" s="10" t="s">
        <v>177</v>
      </c>
      <c r="D68" s="133" t="s">
        <v>378</v>
      </c>
      <c r="E68" s="55" t="s">
        <v>231</v>
      </c>
      <c r="F68" s="269">
        <v>28374.33</v>
      </c>
      <c r="G68" s="272"/>
      <c r="H68" s="269"/>
      <c r="I68" s="56">
        <f>'FY16 chem site costs'!E66</f>
        <v>25392</v>
      </c>
      <c r="J68" s="56">
        <f>'FY16 chem site costs'!F66</f>
        <v>0</v>
      </c>
      <c r="K68" s="56">
        <f>'FY16 chem site costs'!G66</f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6">
        <f>'FY16 Eco site costs'!O23</f>
        <v>21153.487925175315</v>
      </c>
      <c r="S68" s="56">
        <v>3000</v>
      </c>
      <c r="T68" s="57"/>
    </row>
    <row r="69" spans="1:20" s="248" customFormat="1" ht="12" customHeight="1" x14ac:dyDescent="0.2">
      <c r="A69" s="9" t="s">
        <v>557</v>
      </c>
      <c r="B69" s="10" t="s">
        <v>144</v>
      </c>
      <c r="C69" s="10" t="s">
        <v>145</v>
      </c>
      <c r="D69" s="133" t="s">
        <v>378</v>
      </c>
      <c r="E69" s="55" t="s">
        <v>470</v>
      </c>
      <c r="F69" s="271"/>
      <c r="G69" s="273"/>
      <c r="H69" s="271"/>
      <c r="I69" s="56">
        <f>'FY16 chem site costs'!E67</f>
        <v>72482</v>
      </c>
      <c r="J69" s="56">
        <f>'FY16 chem site costs'!F67</f>
        <v>0</v>
      </c>
      <c r="K69" s="56">
        <f>'FY16 chem site costs'!G67</f>
        <v>0</v>
      </c>
      <c r="L69" s="56">
        <v>0</v>
      </c>
      <c r="M69" s="56">
        <v>0</v>
      </c>
      <c r="N69" s="56">
        <v>0</v>
      </c>
      <c r="O69" s="56">
        <v>0</v>
      </c>
      <c r="P69" s="56">
        <v>0</v>
      </c>
      <c r="Q69" s="56">
        <v>0</v>
      </c>
      <c r="R69" s="56">
        <v>0</v>
      </c>
      <c r="S69" s="56">
        <v>0</v>
      </c>
      <c r="T69" s="57"/>
    </row>
    <row r="70" spans="1:20" s="248" customFormat="1" ht="12" customHeight="1" x14ac:dyDescent="0.2">
      <c r="A70" s="8" t="s">
        <v>272</v>
      </c>
      <c r="B70" s="7" t="s">
        <v>36</v>
      </c>
      <c r="C70" s="7" t="s">
        <v>37</v>
      </c>
      <c r="D70" s="8" t="s">
        <v>378</v>
      </c>
      <c r="E70" s="52" t="s">
        <v>31</v>
      </c>
      <c r="F70" s="264">
        <v>107875.18</v>
      </c>
      <c r="G70" s="264"/>
      <c r="H70" s="264"/>
      <c r="I70" s="53">
        <f>'FY16 chem site costs'!E68</f>
        <v>63896</v>
      </c>
      <c r="J70" s="53">
        <f>'FY16 chem site costs'!F68</f>
        <v>0</v>
      </c>
      <c r="K70" s="53">
        <f>'FY16 chem site costs'!G68</f>
        <v>0</v>
      </c>
      <c r="L70" s="53">
        <v>0</v>
      </c>
      <c r="M70" s="53">
        <v>0</v>
      </c>
      <c r="N70" s="53">
        <v>0</v>
      </c>
      <c r="O70" s="53">
        <v>0</v>
      </c>
      <c r="P70" s="53">
        <v>0</v>
      </c>
      <c r="Q70" s="53">
        <v>0</v>
      </c>
      <c r="R70" s="98">
        <f>'FY16 Eco site costs'!O24</f>
        <v>12070.283761828712</v>
      </c>
      <c r="S70" s="53">
        <v>3000</v>
      </c>
      <c r="T70" s="54"/>
    </row>
    <row r="71" spans="1:20" s="248" customFormat="1" ht="12" customHeight="1" x14ac:dyDescent="0.2">
      <c r="A71" s="8" t="s">
        <v>272</v>
      </c>
      <c r="B71" s="7" t="s">
        <v>38</v>
      </c>
      <c r="C71" s="7" t="s">
        <v>39</v>
      </c>
      <c r="D71" s="8" t="s">
        <v>378</v>
      </c>
      <c r="E71" s="52" t="s">
        <v>470</v>
      </c>
      <c r="F71" s="268"/>
      <c r="G71" s="268"/>
      <c r="H71" s="268"/>
      <c r="I71" s="53">
        <f>'FY16 chem site costs'!E69</f>
        <v>84220</v>
      </c>
      <c r="J71" s="53">
        <f>'FY16 chem site costs'!F69</f>
        <v>0</v>
      </c>
      <c r="K71" s="53">
        <f>'FY16 chem site costs'!G69</f>
        <v>0</v>
      </c>
      <c r="L71" s="53">
        <v>0</v>
      </c>
      <c r="M71" s="53">
        <v>0</v>
      </c>
      <c r="N71" s="53">
        <v>0</v>
      </c>
      <c r="O71" s="53">
        <v>0</v>
      </c>
      <c r="P71" s="53">
        <v>0</v>
      </c>
      <c r="Q71" s="53">
        <v>0</v>
      </c>
      <c r="R71" s="53">
        <v>0</v>
      </c>
      <c r="S71" s="53">
        <v>0</v>
      </c>
      <c r="T71" s="54"/>
    </row>
    <row r="72" spans="1:20" s="248" customFormat="1" ht="12" customHeight="1" x14ac:dyDescent="0.2">
      <c r="A72" s="8" t="s">
        <v>272</v>
      </c>
      <c r="B72" s="7" t="s">
        <v>40</v>
      </c>
      <c r="C72" s="7" t="s">
        <v>41</v>
      </c>
      <c r="D72" s="8" t="s">
        <v>378</v>
      </c>
      <c r="E72" s="52" t="s">
        <v>377</v>
      </c>
      <c r="F72" s="265"/>
      <c r="G72" s="265"/>
      <c r="H72" s="265"/>
      <c r="I72" s="53">
        <f>'FY16 chem site costs'!E70</f>
        <v>84220</v>
      </c>
      <c r="J72" s="53">
        <f>'FY16 chem site costs'!F70</f>
        <v>0</v>
      </c>
      <c r="K72" s="53">
        <f>'FY16 chem site costs'!G70</f>
        <v>0</v>
      </c>
      <c r="L72" s="53">
        <v>0</v>
      </c>
      <c r="M72" s="53">
        <v>0</v>
      </c>
      <c r="N72" s="53">
        <v>0</v>
      </c>
      <c r="O72" s="53">
        <v>0</v>
      </c>
      <c r="P72" s="53">
        <v>0</v>
      </c>
      <c r="Q72" s="53">
        <v>0</v>
      </c>
      <c r="R72" s="53">
        <f>'FY16 Eco site costs'!O25</f>
        <v>18052.318700619042</v>
      </c>
      <c r="S72" s="53">
        <v>3000</v>
      </c>
      <c r="T72" s="54"/>
    </row>
    <row r="73" spans="1:20" s="34" customFormat="1" ht="12" customHeight="1" x14ac:dyDescent="0.2">
      <c r="A73" s="9" t="s">
        <v>347</v>
      </c>
      <c r="B73" s="10" t="s">
        <v>348</v>
      </c>
      <c r="C73" s="10" t="s">
        <v>349</v>
      </c>
      <c r="D73" s="133" t="s">
        <v>370</v>
      </c>
      <c r="E73" s="55" t="s">
        <v>470</v>
      </c>
      <c r="F73" s="180">
        <v>23883.9</v>
      </c>
      <c r="G73" s="179"/>
      <c r="H73" s="163"/>
      <c r="I73" s="56">
        <f>'FY16 chem site costs'!E71</f>
        <v>29205</v>
      </c>
      <c r="J73" s="56">
        <f>'FY16 chem site costs'!F71</f>
        <v>0</v>
      </c>
      <c r="K73" s="56">
        <f>'FY16 chem site costs'!G71</f>
        <v>0</v>
      </c>
      <c r="L73" s="56">
        <v>0</v>
      </c>
      <c r="M73" s="56">
        <v>0</v>
      </c>
      <c r="N73" s="56">
        <v>0</v>
      </c>
      <c r="O73" s="56">
        <v>0</v>
      </c>
      <c r="P73" s="56">
        <v>0</v>
      </c>
      <c r="Q73" s="56">
        <v>0</v>
      </c>
      <c r="R73" s="56">
        <v>0</v>
      </c>
      <c r="S73" s="97">
        <v>0</v>
      </c>
      <c r="T73" s="57"/>
    </row>
    <row r="74" spans="1:20" s="35" customFormat="1" ht="12" customHeight="1" x14ac:dyDescent="0.2">
      <c r="A74" s="8" t="s">
        <v>48</v>
      </c>
      <c r="B74" s="7" t="s">
        <v>163</v>
      </c>
      <c r="C74" s="7" t="s">
        <v>161</v>
      </c>
      <c r="D74" s="8" t="s">
        <v>378</v>
      </c>
      <c r="E74" s="52" t="s">
        <v>375</v>
      </c>
      <c r="F74" s="264">
        <v>97139.21</v>
      </c>
      <c r="G74" s="264"/>
      <c r="H74" s="264"/>
      <c r="I74" s="53">
        <f>'FY16 chem site costs'!E72</f>
        <v>29048</v>
      </c>
      <c r="J74" s="53">
        <f>'FY16 chem site costs'!F72</f>
        <v>0</v>
      </c>
      <c r="K74" s="53">
        <f>'FY16 chem site costs'!G72</f>
        <v>0</v>
      </c>
      <c r="L74" s="53">
        <v>0</v>
      </c>
      <c r="M74" s="53">
        <v>0</v>
      </c>
      <c r="N74" s="53">
        <v>0</v>
      </c>
      <c r="O74" s="53">
        <v>0</v>
      </c>
      <c r="P74" s="53">
        <v>0</v>
      </c>
      <c r="Q74" s="53">
        <v>0</v>
      </c>
      <c r="R74" s="53">
        <f>'FY16 Eco site costs'!O26</f>
        <v>26358.991178203119</v>
      </c>
      <c r="S74" s="98">
        <v>3000</v>
      </c>
      <c r="T74" s="54"/>
    </row>
    <row r="75" spans="1:20" s="35" customFormat="1" ht="12" customHeight="1" x14ac:dyDescent="0.2">
      <c r="A75" s="8" t="s">
        <v>48</v>
      </c>
      <c r="B75" s="7" t="s">
        <v>44</v>
      </c>
      <c r="C75" s="7" t="s">
        <v>45</v>
      </c>
      <c r="D75" s="8" t="s">
        <v>378</v>
      </c>
      <c r="E75" s="52" t="s">
        <v>377</v>
      </c>
      <c r="F75" s="268"/>
      <c r="G75" s="268"/>
      <c r="H75" s="268"/>
      <c r="I75" s="53">
        <f>'FY16 chem site costs'!E73</f>
        <v>78500</v>
      </c>
      <c r="J75" s="53">
        <f>'FY16 chem site costs'!F73</f>
        <v>0</v>
      </c>
      <c r="K75" s="53">
        <f>'FY16 chem site costs'!G73</f>
        <v>0</v>
      </c>
      <c r="L75" s="53">
        <v>0</v>
      </c>
      <c r="M75" s="53">
        <v>0</v>
      </c>
      <c r="N75" s="53">
        <v>0</v>
      </c>
      <c r="O75" s="53">
        <v>0</v>
      </c>
      <c r="P75" s="53">
        <v>0</v>
      </c>
      <c r="Q75" s="53">
        <v>0</v>
      </c>
      <c r="R75" s="53">
        <f>'FY16 Eco site costs'!O27</f>
        <v>16085.361263746443</v>
      </c>
      <c r="S75" s="53">
        <v>3000</v>
      </c>
      <c r="T75" s="54"/>
    </row>
    <row r="76" spans="1:20" s="35" customFormat="1" ht="12" customHeight="1" x14ac:dyDescent="0.2">
      <c r="A76" s="8" t="s">
        <v>48</v>
      </c>
      <c r="B76" s="7" t="s">
        <v>159</v>
      </c>
      <c r="C76" s="7" t="s">
        <v>160</v>
      </c>
      <c r="D76" s="8" t="s">
        <v>378</v>
      </c>
      <c r="E76" s="52" t="s">
        <v>470</v>
      </c>
      <c r="F76" s="268"/>
      <c r="G76" s="268"/>
      <c r="H76" s="268"/>
      <c r="I76" s="53">
        <f>'FY16 chem site costs'!E74</f>
        <v>67471</v>
      </c>
      <c r="J76" s="53">
        <f>'FY16 chem site costs'!F74</f>
        <v>0</v>
      </c>
      <c r="K76" s="53">
        <f>'FY16 chem site costs'!G74</f>
        <v>0</v>
      </c>
      <c r="L76" s="53">
        <v>0</v>
      </c>
      <c r="M76" s="53">
        <v>0</v>
      </c>
      <c r="N76" s="53">
        <v>0</v>
      </c>
      <c r="O76" s="53">
        <v>0</v>
      </c>
      <c r="P76" s="53">
        <v>0</v>
      </c>
      <c r="Q76" s="53">
        <v>0</v>
      </c>
      <c r="R76" s="53">
        <v>0</v>
      </c>
      <c r="S76" s="98">
        <v>0</v>
      </c>
      <c r="T76" s="54"/>
    </row>
    <row r="77" spans="1:20" s="35" customFormat="1" ht="12" customHeight="1" x14ac:dyDescent="0.2">
      <c r="A77" s="8" t="s">
        <v>48</v>
      </c>
      <c r="B77" s="7" t="s">
        <v>46</v>
      </c>
      <c r="C77" s="7" t="s">
        <v>47</v>
      </c>
      <c r="D77" s="8" t="s">
        <v>378</v>
      </c>
      <c r="E77" s="52" t="s">
        <v>470</v>
      </c>
      <c r="F77" s="265"/>
      <c r="G77" s="265"/>
      <c r="H77" s="265"/>
      <c r="I77" s="53">
        <f>'FY16 chem site costs'!E75</f>
        <v>64645</v>
      </c>
      <c r="J77" s="53">
        <f>'FY16 chem site costs'!F75</f>
        <v>0</v>
      </c>
      <c r="K77" s="53">
        <f>'FY16 chem site costs'!G75</f>
        <v>0</v>
      </c>
      <c r="L77" s="53">
        <v>2700</v>
      </c>
      <c r="M77" s="53">
        <v>0</v>
      </c>
      <c r="N77" s="53">
        <v>0</v>
      </c>
      <c r="O77" s="53">
        <v>0</v>
      </c>
      <c r="P77" s="53">
        <v>0</v>
      </c>
      <c r="Q77" s="53">
        <v>0</v>
      </c>
      <c r="R77" s="53">
        <v>0</v>
      </c>
      <c r="S77" s="53">
        <v>0</v>
      </c>
      <c r="T77" s="54"/>
    </row>
    <row r="78" spans="1:20" s="34" customFormat="1" ht="12" customHeight="1" x14ac:dyDescent="0.2">
      <c r="A78" s="9" t="s">
        <v>268</v>
      </c>
      <c r="B78" s="10" t="s">
        <v>130</v>
      </c>
      <c r="C78" s="10" t="s">
        <v>131</v>
      </c>
      <c r="D78" s="133" t="s">
        <v>378</v>
      </c>
      <c r="E78" s="55" t="s">
        <v>471</v>
      </c>
      <c r="F78" s="180">
        <v>23883.9</v>
      </c>
      <c r="G78" s="179"/>
      <c r="H78" s="163"/>
      <c r="I78" s="56">
        <f>'FY16 chem site costs'!E76</f>
        <v>68009</v>
      </c>
      <c r="J78" s="56">
        <f>'FY16 chem site costs'!F76</f>
        <v>0</v>
      </c>
      <c r="K78" s="56">
        <f>'FY16 chem site costs'!G76</f>
        <v>0</v>
      </c>
      <c r="L78" s="56">
        <v>2200</v>
      </c>
      <c r="M78" s="56">
        <v>0</v>
      </c>
      <c r="N78" s="56">
        <v>0</v>
      </c>
      <c r="O78" s="56">
        <v>0</v>
      </c>
      <c r="P78" s="56">
        <v>0</v>
      </c>
      <c r="Q78" s="56">
        <v>0</v>
      </c>
      <c r="R78" s="56">
        <v>0</v>
      </c>
      <c r="S78" s="97">
        <v>0</v>
      </c>
      <c r="T78" s="57"/>
    </row>
    <row r="79" spans="1:20" s="35" customFormat="1" ht="12" customHeight="1" x14ac:dyDescent="0.2">
      <c r="A79" s="8" t="s">
        <v>291</v>
      </c>
      <c r="B79" s="7" t="s">
        <v>166</v>
      </c>
      <c r="C79" s="7" t="s">
        <v>167</v>
      </c>
      <c r="D79" s="8" t="s">
        <v>378</v>
      </c>
      <c r="E79" s="52" t="s">
        <v>375</v>
      </c>
      <c r="F79" s="264">
        <v>28374.33</v>
      </c>
      <c r="G79" s="266"/>
      <c r="H79" s="264"/>
      <c r="I79" s="53">
        <f>'FY16 chem site costs'!E77</f>
        <v>35003</v>
      </c>
      <c r="J79" s="53">
        <f>'FY16 chem site costs'!F77</f>
        <v>0</v>
      </c>
      <c r="K79" s="53">
        <f>'FY16 chem site costs'!G77</f>
        <v>0</v>
      </c>
      <c r="L79" s="53">
        <v>0</v>
      </c>
      <c r="M79" s="53">
        <v>0</v>
      </c>
      <c r="N79" s="53">
        <v>0</v>
      </c>
      <c r="O79" s="53">
        <v>0</v>
      </c>
      <c r="P79" s="53">
        <v>0</v>
      </c>
      <c r="Q79" s="53">
        <v>0</v>
      </c>
      <c r="R79" s="53">
        <f>'FY16 Eco site costs'!O28</f>
        <v>24860.073045712128</v>
      </c>
      <c r="S79" s="53">
        <v>3000</v>
      </c>
      <c r="T79" s="54"/>
    </row>
    <row r="80" spans="1:20" s="35" customFormat="1" ht="12" customHeight="1" x14ac:dyDescent="0.2">
      <c r="A80" s="8" t="s">
        <v>291</v>
      </c>
      <c r="B80" s="7" t="s">
        <v>112</v>
      </c>
      <c r="C80" s="7" t="s">
        <v>113</v>
      </c>
      <c r="D80" s="8" t="s">
        <v>378</v>
      </c>
      <c r="E80" s="52" t="s">
        <v>470</v>
      </c>
      <c r="F80" s="265"/>
      <c r="G80" s="267"/>
      <c r="H80" s="265"/>
      <c r="I80" s="53">
        <f>'FY16 chem site costs'!E78</f>
        <v>77236</v>
      </c>
      <c r="J80" s="53">
        <f>'FY16 chem site costs'!F78</f>
        <v>0</v>
      </c>
      <c r="K80" s="53">
        <f>'FY16 chem site costs'!G78</f>
        <v>0</v>
      </c>
      <c r="L80" s="53">
        <v>0</v>
      </c>
      <c r="M80" s="53">
        <v>0</v>
      </c>
      <c r="N80" s="53">
        <v>0</v>
      </c>
      <c r="O80" s="53">
        <v>0</v>
      </c>
      <c r="P80" s="53">
        <v>0</v>
      </c>
      <c r="Q80" s="53">
        <v>0</v>
      </c>
      <c r="R80" s="53">
        <v>0</v>
      </c>
      <c r="S80" s="53">
        <v>0</v>
      </c>
      <c r="T80" s="54"/>
    </row>
    <row r="81" spans="1:20" s="34" customFormat="1" ht="12" customHeight="1" x14ac:dyDescent="0.2">
      <c r="A81" s="9" t="s">
        <v>343</v>
      </c>
      <c r="B81" s="10" t="s">
        <v>265</v>
      </c>
      <c r="C81" s="10" t="s">
        <v>266</v>
      </c>
      <c r="D81" s="133" t="s">
        <v>378</v>
      </c>
      <c r="E81" s="55" t="s">
        <v>470</v>
      </c>
      <c r="F81" s="180">
        <v>29654.58</v>
      </c>
      <c r="G81" s="179"/>
      <c r="H81" s="163"/>
      <c r="I81" s="56">
        <f>'FY16 chem site costs'!E79</f>
        <v>66357</v>
      </c>
      <c r="J81" s="56">
        <f>'FY16 chem site costs'!F79</f>
        <v>0</v>
      </c>
      <c r="K81" s="56">
        <f>'FY16 chem site costs'!G79</f>
        <v>0</v>
      </c>
      <c r="L81" s="56">
        <v>0</v>
      </c>
      <c r="M81" s="56">
        <v>0</v>
      </c>
      <c r="N81" s="56">
        <v>0</v>
      </c>
      <c r="O81" s="56">
        <v>0</v>
      </c>
      <c r="P81" s="56">
        <v>0</v>
      </c>
      <c r="Q81" s="56">
        <v>0</v>
      </c>
      <c r="R81" s="56">
        <v>0</v>
      </c>
      <c r="S81" s="97">
        <v>0</v>
      </c>
      <c r="T81" s="57"/>
    </row>
    <row r="82" spans="1:20" s="248" customFormat="1" ht="12" customHeight="1" x14ac:dyDescent="0.2">
      <c r="A82" s="8" t="s">
        <v>269</v>
      </c>
      <c r="B82" s="7" t="s">
        <v>95</v>
      </c>
      <c r="C82" s="7" t="s">
        <v>96</v>
      </c>
      <c r="D82" s="8" t="s">
        <v>378</v>
      </c>
      <c r="E82" s="52" t="s">
        <v>377</v>
      </c>
      <c r="F82" s="264">
        <v>39110.300000000003</v>
      </c>
      <c r="G82" s="264">
        <v>23883.9</v>
      </c>
      <c r="H82" s="264">
        <v>23883.9</v>
      </c>
      <c r="I82" s="53">
        <f>'FY16 chem site costs'!E80</f>
        <v>115953</v>
      </c>
      <c r="J82" s="53">
        <f>'FY16 chem site costs'!F80</f>
        <v>0</v>
      </c>
      <c r="K82" s="53">
        <f>'FY16 chem site costs'!G80</f>
        <v>0</v>
      </c>
      <c r="L82" s="53">
        <v>0</v>
      </c>
      <c r="M82" s="53">
        <v>0</v>
      </c>
      <c r="N82" s="53">
        <v>0</v>
      </c>
      <c r="O82" s="53">
        <v>0</v>
      </c>
      <c r="P82" s="53">
        <v>0</v>
      </c>
      <c r="Q82" s="53">
        <v>0</v>
      </c>
      <c r="R82" s="98">
        <f>'FY16 Eco site costs'!O29</f>
        <v>15098.494559252076</v>
      </c>
      <c r="S82" s="53">
        <v>3000</v>
      </c>
      <c r="T82" s="54"/>
    </row>
    <row r="83" spans="1:20" s="248" customFormat="1" ht="12" customHeight="1" x14ac:dyDescent="0.2">
      <c r="A83" s="8" t="s">
        <v>269</v>
      </c>
      <c r="B83" s="7" t="s">
        <v>345</v>
      </c>
      <c r="C83" s="7" t="s">
        <v>346</v>
      </c>
      <c r="D83" s="8" t="s">
        <v>360</v>
      </c>
      <c r="E83" s="52" t="s">
        <v>471</v>
      </c>
      <c r="F83" s="268"/>
      <c r="G83" s="268"/>
      <c r="H83" s="268"/>
      <c r="I83" s="53">
        <f>'FY16 chem site costs'!E82</f>
        <v>0</v>
      </c>
      <c r="J83" s="53">
        <f>'FY16 chem site costs'!F82</f>
        <v>0</v>
      </c>
      <c r="K83" s="53">
        <f>'FY16 chem site costs'!G82</f>
        <v>68847</v>
      </c>
      <c r="L83" s="53">
        <v>0</v>
      </c>
      <c r="M83" s="53">
        <v>2100</v>
      </c>
      <c r="N83" s="53">
        <v>2100</v>
      </c>
      <c r="O83" s="53">
        <v>0</v>
      </c>
      <c r="P83" s="53">
        <v>0</v>
      </c>
      <c r="Q83" s="53">
        <v>0</v>
      </c>
      <c r="R83" s="53">
        <v>0</v>
      </c>
      <c r="S83" s="53">
        <v>0</v>
      </c>
      <c r="T83" s="54"/>
    </row>
    <row r="84" spans="1:20" s="248" customFormat="1" ht="12" customHeight="1" x14ac:dyDescent="0.2">
      <c r="A84" s="8" t="s">
        <v>269</v>
      </c>
      <c r="B84" s="7">
        <v>4264331</v>
      </c>
      <c r="C84" s="7" t="s">
        <v>344</v>
      </c>
      <c r="D84" s="8" t="s">
        <v>359</v>
      </c>
      <c r="E84" s="52" t="s">
        <v>470</v>
      </c>
      <c r="F84" s="265"/>
      <c r="G84" s="265"/>
      <c r="H84" s="265"/>
      <c r="I84" s="53">
        <f>'FY16 chem site costs'!E81</f>
        <v>0</v>
      </c>
      <c r="J84" s="53">
        <f>'FY16 chem site costs'!F81</f>
        <v>59789</v>
      </c>
      <c r="K84" s="53">
        <f>'FY16 chem site costs'!G81</f>
        <v>0</v>
      </c>
      <c r="L84" s="53">
        <v>0</v>
      </c>
      <c r="M84" s="53">
        <v>0</v>
      </c>
      <c r="N84" s="53">
        <v>0</v>
      </c>
      <c r="O84" s="53">
        <v>0</v>
      </c>
      <c r="P84" s="53">
        <v>0</v>
      </c>
      <c r="Q84" s="53">
        <v>0</v>
      </c>
      <c r="R84" s="53">
        <v>0</v>
      </c>
      <c r="S84" s="53">
        <v>0</v>
      </c>
      <c r="T84" s="54"/>
    </row>
    <row r="85" spans="1:20" s="34" customFormat="1" ht="12" customHeight="1" x14ac:dyDescent="0.2">
      <c r="A85" s="9" t="s">
        <v>277</v>
      </c>
      <c r="B85" s="10" t="s">
        <v>99</v>
      </c>
      <c r="C85" s="10" t="s">
        <v>100</v>
      </c>
      <c r="D85" s="133" t="s">
        <v>378</v>
      </c>
      <c r="E85" s="55" t="s">
        <v>470</v>
      </c>
      <c r="F85" s="180">
        <v>29654.58</v>
      </c>
      <c r="G85" s="179"/>
      <c r="H85" s="163"/>
      <c r="I85" s="56">
        <f>'FY16 chem site costs'!E83</f>
        <v>86338</v>
      </c>
      <c r="J85" s="56">
        <f>'FY16 chem site costs'!F83</f>
        <v>0</v>
      </c>
      <c r="K85" s="56">
        <f>'FY16 chem site costs'!G83</f>
        <v>0</v>
      </c>
      <c r="L85" s="56"/>
      <c r="M85" s="56"/>
      <c r="N85" s="56"/>
      <c r="O85" s="56">
        <v>0</v>
      </c>
      <c r="P85" s="56">
        <v>0</v>
      </c>
      <c r="Q85" s="56">
        <v>0</v>
      </c>
      <c r="R85" s="56">
        <v>0</v>
      </c>
      <c r="S85" s="97">
        <v>0</v>
      </c>
      <c r="T85" s="57"/>
    </row>
    <row r="86" spans="1:20" s="34" customFormat="1" ht="12" customHeight="1" x14ac:dyDescent="0.2">
      <c r="A86" s="8" t="s">
        <v>352</v>
      </c>
      <c r="B86" s="7" t="s">
        <v>350</v>
      </c>
      <c r="C86" s="7" t="s">
        <v>351</v>
      </c>
      <c r="D86" s="8" t="s">
        <v>370</v>
      </c>
      <c r="E86" s="52" t="s">
        <v>470</v>
      </c>
      <c r="F86" s="164">
        <v>29654.58</v>
      </c>
      <c r="G86" s="178"/>
      <c r="H86" s="164"/>
      <c r="I86" s="53">
        <f>'FY16 chem site costs'!E84</f>
        <v>27030</v>
      </c>
      <c r="J86" s="53">
        <f>'FY16 chem site costs'!F84</f>
        <v>0</v>
      </c>
      <c r="K86" s="53">
        <f>'FY16 chem site costs'!G84</f>
        <v>0</v>
      </c>
      <c r="L86" s="53">
        <v>0</v>
      </c>
      <c r="M86" s="53">
        <v>0</v>
      </c>
      <c r="N86" s="53">
        <v>0</v>
      </c>
      <c r="O86" s="53">
        <v>0</v>
      </c>
      <c r="P86" s="53">
        <v>0</v>
      </c>
      <c r="Q86" s="53">
        <v>0</v>
      </c>
      <c r="R86" s="53">
        <v>0</v>
      </c>
      <c r="S86" s="53">
        <v>0</v>
      </c>
      <c r="T86" s="54"/>
    </row>
    <row r="87" spans="1:20" s="34" customFormat="1" ht="12" customHeight="1" x14ac:dyDescent="0.2">
      <c r="A87" s="9" t="s">
        <v>286</v>
      </c>
      <c r="B87" s="10" t="s">
        <v>81</v>
      </c>
      <c r="C87" s="193" t="s">
        <v>82</v>
      </c>
      <c r="D87" s="133" t="s">
        <v>378</v>
      </c>
      <c r="E87" s="55" t="s">
        <v>377</v>
      </c>
      <c r="F87" s="269">
        <v>112365.61</v>
      </c>
      <c r="G87" s="269">
        <v>20998.560000000001</v>
      </c>
      <c r="H87" s="269"/>
      <c r="I87" s="56">
        <f>'FY16 chem site costs'!E85</f>
        <v>92163</v>
      </c>
      <c r="J87" s="56">
        <f>'FY16 chem site costs'!F85</f>
        <v>0</v>
      </c>
      <c r="K87" s="56">
        <f>'FY16 chem site costs'!G85</f>
        <v>0</v>
      </c>
      <c r="L87" s="56">
        <v>0</v>
      </c>
      <c r="M87" s="56">
        <v>0</v>
      </c>
      <c r="N87" s="56">
        <v>0</v>
      </c>
      <c r="O87" s="56">
        <v>0</v>
      </c>
      <c r="P87" s="56">
        <v>0</v>
      </c>
      <c r="Q87" s="56">
        <v>0</v>
      </c>
      <c r="R87" s="56">
        <f>'FY16 Eco site costs'!O31</f>
        <v>14630.183923075867</v>
      </c>
      <c r="S87" s="97">
        <v>3000</v>
      </c>
      <c r="T87" s="57"/>
    </row>
    <row r="88" spans="1:20" s="34" customFormat="1" ht="12" customHeight="1" x14ac:dyDescent="0.2">
      <c r="A88" s="9" t="s">
        <v>286</v>
      </c>
      <c r="B88" s="10" t="s">
        <v>83</v>
      </c>
      <c r="C88" s="10" t="s">
        <v>84</v>
      </c>
      <c r="D88" s="133" t="s">
        <v>378</v>
      </c>
      <c r="E88" s="55" t="s">
        <v>375</v>
      </c>
      <c r="F88" s="270"/>
      <c r="G88" s="270"/>
      <c r="H88" s="270"/>
      <c r="I88" s="56">
        <f>'FY16 chem site costs'!E86</f>
        <v>31118</v>
      </c>
      <c r="J88" s="56">
        <f>'FY16 chem site costs'!F86</f>
        <v>0</v>
      </c>
      <c r="K88" s="56">
        <f>'FY16 chem site costs'!G86</f>
        <v>0</v>
      </c>
      <c r="L88" s="56">
        <v>0</v>
      </c>
      <c r="M88" s="56">
        <v>0</v>
      </c>
      <c r="N88" s="56">
        <v>0</v>
      </c>
      <c r="O88" s="56">
        <v>0</v>
      </c>
      <c r="P88" s="56">
        <v>0</v>
      </c>
      <c r="Q88" s="56">
        <v>0</v>
      </c>
      <c r="R88" s="56">
        <f>'FY16 Eco site costs'!O32</f>
        <v>14852.955810404923</v>
      </c>
      <c r="S88" s="56">
        <v>3000</v>
      </c>
      <c r="T88" s="57"/>
    </row>
    <row r="89" spans="1:20" s="34" customFormat="1" ht="12" customHeight="1" x14ac:dyDescent="0.2">
      <c r="A89" s="9" t="s">
        <v>286</v>
      </c>
      <c r="B89" s="10" t="s">
        <v>85</v>
      </c>
      <c r="C89" s="10" t="s">
        <v>86</v>
      </c>
      <c r="D89" s="133" t="s">
        <v>378</v>
      </c>
      <c r="E89" s="55" t="s">
        <v>376</v>
      </c>
      <c r="F89" s="270"/>
      <c r="G89" s="270"/>
      <c r="H89" s="270"/>
      <c r="I89" s="56">
        <f>'FY16 chem site costs'!E87</f>
        <v>87380</v>
      </c>
      <c r="J89" s="56">
        <f>'FY16 chem site costs'!F87</f>
        <v>0</v>
      </c>
      <c r="K89" s="56">
        <f>'FY16 chem site costs'!G87</f>
        <v>0</v>
      </c>
      <c r="L89" s="56">
        <v>0</v>
      </c>
      <c r="M89" s="56">
        <v>0</v>
      </c>
      <c r="N89" s="56">
        <v>0</v>
      </c>
      <c r="O89" s="56">
        <v>0</v>
      </c>
      <c r="P89" s="56">
        <v>0</v>
      </c>
      <c r="Q89" s="56">
        <v>0</v>
      </c>
      <c r="R89" s="56">
        <f>'FY16 Eco site costs'!O33</f>
        <v>13814.485665759643</v>
      </c>
      <c r="S89" s="56">
        <v>3000</v>
      </c>
      <c r="T89" s="57"/>
    </row>
    <row r="90" spans="1:20" s="34" customFormat="1" ht="12" customHeight="1" x14ac:dyDescent="0.2">
      <c r="A90" s="9" t="s">
        <v>286</v>
      </c>
      <c r="B90" s="10" t="s">
        <v>87</v>
      </c>
      <c r="C90" s="10" t="s">
        <v>88</v>
      </c>
      <c r="D90" s="133" t="s">
        <v>378</v>
      </c>
      <c r="E90" s="55" t="s">
        <v>470</v>
      </c>
      <c r="F90" s="270"/>
      <c r="G90" s="270"/>
      <c r="H90" s="270"/>
      <c r="I90" s="56">
        <f>'FY16 chem site costs'!E88</f>
        <v>80277</v>
      </c>
      <c r="J90" s="56">
        <f>'FY16 chem site costs'!F88</f>
        <v>0</v>
      </c>
      <c r="K90" s="56">
        <f>'FY16 chem site costs'!G88</f>
        <v>0</v>
      </c>
      <c r="L90" s="56">
        <v>0</v>
      </c>
      <c r="M90" s="56">
        <v>0</v>
      </c>
      <c r="N90" s="56">
        <v>0</v>
      </c>
      <c r="O90" s="56">
        <v>20700</v>
      </c>
      <c r="P90" s="56">
        <v>0</v>
      </c>
      <c r="Q90" s="56">
        <v>0</v>
      </c>
      <c r="R90" s="56">
        <v>0</v>
      </c>
      <c r="S90" s="56">
        <v>0</v>
      </c>
      <c r="T90" s="57"/>
    </row>
    <row r="91" spans="1:20" s="34" customFormat="1" ht="12" customHeight="1" x14ac:dyDescent="0.2">
      <c r="A91" s="9" t="s">
        <v>286</v>
      </c>
      <c r="B91" s="10" t="s">
        <v>353</v>
      </c>
      <c r="C91" s="10" t="s">
        <v>354</v>
      </c>
      <c r="D91" s="133" t="s">
        <v>359</v>
      </c>
      <c r="E91" s="55" t="s">
        <v>471</v>
      </c>
      <c r="F91" s="271"/>
      <c r="G91" s="271"/>
      <c r="H91" s="271"/>
      <c r="I91" s="56">
        <f>'FY16 chem site costs'!E89</f>
        <v>0</v>
      </c>
      <c r="J91" s="56">
        <f>'FY16 chem site costs'!F89</f>
        <v>67046</v>
      </c>
      <c r="K91" s="56">
        <f>'FY16 chem site costs'!G89</f>
        <v>0</v>
      </c>
      <c r="L91" s="56">
        <v>0</v>
      </c>
      <c r="M91" s="56">
        <v>1800</v>
      </c>
      <c r="N91" s="56">
        <v>0</v>
      </c>
      <c r="O91" s="56">
        <v>0</v>
      </c>
      <c r="P91" s="56">
        <v>0</v>
      </c>
      <c r="Q91" s="56">
        <v>0</v>
      </c>
      <c r="R91" s="56">
        <v>0</v>
      </c>
      <c r="S91" s="56">
        <v>0</v>
      </c>
      <c r="T91" s="57"/>
    </row>
    <row r="92" spans="1:20" s="35" customFormat="1" ht="12" customHeight="1" x14ac:dyDescent="0.2">
      <c r="A92" s="8" t="s">
        <v>373</v>
      </c>
      <c r="B92" s="7" t="s">
        <v>117</v>
      </c>
      <c r="C92" s="7" t="s">
        <v>118</v>
      </c>
      <c r="D92" s="8" t="s">
        <v>378</v>
      </c>
      <c r="E92" s="52" t="s">
        <v>375</v>
      </c>
      <c r="F92" s="264">
        <v>34145.01</v>
      </c>
      <c r="G92" s="266"/>
      <c r="H92" s="264"/>
      <c r="I92" s="53">
        <f>'FY16 chem site costs'!E90</f>
        <v>35690</v>
      </c>
      <c r="J92" s="53">
        <f>'FY16 chem site costs'!F90</f>
        <v>0</v>
      </c>
      <c r="K92" s="53">
        <f>'FY16 chem site costs'!G90</f>
        <v>0</v>
      </c>
      <c r="L92" s="53">
        <v>0</v>
      </c>
      <c r="M92" s="53">
        <v>0</v>
      </c>
      <c r="N92" s="53">
        <v>0</v>
      </c>
      <c r="O92" s="53">
        <v>0</v>
      </c>
      <c r="P92" s="53">
        <v>0</v>
      </c>
      <c r="Q92" s="53">
        <v>0</v>
      </c>
      <c r="R92" s="53">
        <f>'FY16 Eco site costs'!O34</f>
        <v>14204.843304233535</v>
      </c>
      <c r="S92" s="53">
        <v>3000</v>
      </c>
      <c r="T92" s="54"/>
    </row>
    <row r="93" spans="1:20" s="35" customFormat="1" ht="12" customHeight="1" x14ac:dyDescent="0.2">
      <c r="A93" s="8" t="s">
        <v>274</v>
      </c>
      <c r="B93" s="7" t="s">
        <v>119</v>
      </c>
      <c r="C93" s="7" t="s">
        <v>120</v>
      </c>
      <c r="D93" s="8" t="s">
        <v>378</v>
      </c>
      <c r="E93" s="52" t="s">
        <v>471</v>
      </c>
      <c r="F93" s="265"/>
      <c r="G93" s="267"/>
      <c r="H93" s="265"/>
      <c r="I93" s="53">
        <f>'FY16 chem site costs'!E91</f>
        <v>90910</v>
      </c>
      <c r="J93" s="53">
        <f>'FY16 chem site costs'!F91</f>
        <v>0</v>
      </c>
      <c r="K93" s="53">
        <f>'FY16 chem site costs'!G91</f>
        <v>0</v>
      </c>
      <c r="L93" s="53">
        <v>0</v>
      </c>
      <c r="M93" s="53">
        <v>0</v>
      </c>
      <c r="N93" s="53">
        <v>0</v>
      </c>
      <c r="O93" s="53">
        <v>0</v>
      </c>
      <c r="P93" s="53">
        <v>0</v>
      </c>
      <c r="Q93" s="53">
        <v>0</v>
      </c>
      <c r="R93" s="53">
        <v>0</v>
      </c>
      <c r="S93" s="53">
        <v>0</v>
      </c>
      <c r="T93" s="54"/>
    </row>
    <row r="94" spans="1:20" s="34" customFormat="1" ht="12" customHeight="1" x14ac:dyDescent="0.2">
      <c r="A94" s="9" t="s">
        <v>292</v>
      </c>
      <c r="B94" s="10" t="s">
        <v>71</v>
      </c>
      <c r="C94" s="193" t="s">
        <v>72</v>
      </c>
      <c r="D94" s="133" t="s">
        <v>378</v>
      </c>
      <c r="E94" s="55" t="s">
        <v>376</v>
      </c>
      <c r="F94" s="269">
        <v>73255.31</v>
      </c>
      <c r="G94" s="269">
        <v>20998.560000000001</v>
      </c>
      <c r="H94" s="269">
        <v>23883.9</v>
      </c>
      <c r="I94" s="56">
        <f>'FY16 chem site costs'!E92</f>
        <v>110046</v>
      </c>
      <c r="J94" s="56">
        <f>'FY16 chem site costs'!F92</f>
        <v>0</v>
      </c>
      <c r="K94" s="56">
        <f>'FY16 chem site costs'!G92</f>
        <v>0</v>
      </c>
      <c r="L94" s="56">
        <v>0</v>
      </c>
      <c r="M94" s="56">
        <v>0</v>
      </c>
      <c r="N94" s="56">
        <v>0</v>
      </c>
      <c r="O94" s="56">
        <v>0</v>
      </c>
      <c r="P94" s="56">
        <v>0</v>
      </c>
      <c r="Q94" s="56">
        <v>0</v>
      </c>
      <c r="R94" s="56">
        <f>'FY16 Eco site costs'!O35</f>
        <v>21916.265209422359</v>
      </c>
      <c r="S94" s="97">
        <v>3000</v>
      </c>
      <c r="T94" s="57"/>
    </row>
    <row r="95" spans="1:20" s="34" customFormat="1" ht="12" customHeight="1" x14ac:dyDescent="0.2">
      <c r="A95" s="9" t="s">
        <v>292</v>
      </c>
      <c r="B95" s="10" t="s">
        <v>73</v>
      </c>
      <c r="C95" s="10" t="s">
        <v>74</v>
      </c>
      <c r="D95" s="133" t="s">
        <v>378</v>
      </c>
      <c r="E95" s="55" t="s">
        <v>470</v>
      </c>
      <c r="F95" s="270"/>
      <c r="G95" s="270"/>
      <c r="H95" s="270"/>
      <c r="I95" s="56">
        <f>'FY16 chem site costs'!E93</f>
        <v>101730</v>
      </c>
      <c r="J95" s="56">
        <f>'FY16 chem site costs'!F93</f>
        <v>0</v>
      </c>
      <c r="K95" s="56">
        <f>'FY16 chem site costs'!G93</f>
        <v>0</v>
      </c>
      <c r="L95" s="56">
        <v>0</v>
      </c>
      <c r="M95" s="56">
        <v>0</v>
      </c>
      <c r="N95" s="56">
        <v>0</v>
      </c>
      <c r="O95" s="56">
        <v>0</v>
      </c>
      <c r="P95" s="56">
        <v>0</v>
      </c>
      <c r="Q95" s="56">
        <v>0</v>
      </c>
      <c r="R95" s="56">
        <v>0</v>
      </c>
      <c r="S95" s="56">
        <v>0</v>
      </c>
      <c r="T95" s="57"/>
    </row>
    <row r="96" spans="1:20" s="34" customFormat="1" ht="12" customHeight="1" x14ac:dyDescent="0.2">
      <c r="A96" s="9" t="s">
        <v>292</v>
      </c>
      <c r="B96" s="10" t="s">
        <v>355</v>
      </c>
      <c r="C96" s="10" t="s">
        <v>356</v>
      </c>
      <c r="D96" s="133" t="s">
        <v>360</v>
      </c>
      <c r="E96" s="55" t="s">
        <v>471</v>
      </c>
      <c r="F96" s="270"/>
      <c r="G96" s="270"/>
      <c r="H96" s="270"/>
      <c r="I96" s="56">
        <f>'FY16 chem site costs'!E94</f>
        <v>0</v>
      </c>
      <c r="J96" s="56">
        <f>'FY16 chem site costs'!F94</f>
        <v>0</v>
      </c>
      <c r="K96" s="56">
        <f>'FY16 chem site costs'!G94</f>
        <v>61996</v>
      </c>
      <c r="L96" s="56">
        <v>0</v>
      </c>
      <c r="M96" s="56">
        <v>0</v>
      </c>
      <c r="N96" s="56">
        <v>2100</v>
      </c>
      <c r="O96" s="56">
        <v>0</v>
      </c>
      <c r="P96" s="56">
        <v>0</v>
      </c>
      <c r="Q96" s="56">
        <v>0</v>
      </c>
      <c r="R96" s="56">
        <v>0</v>
      </c>
      <c r="S96" s="56">
        <v>0</v>
      </c>
      <c r="T96" s="57"/>
    </row>
    <row r="97" spans="1:20" s="34" customFormat="1" ht="12" customHeight="1" x14ac:dyDescent="0.2">
      <c r="A97" s="9" t="s">
        <v>292</v>
      </c>
      <c r="B97" s="10" t="s">
        <v>168</v>
      </c>
      <c r="C97" s="10" t="s">
        <v>169</v>
      </c>
      <c r="D97" s="133" t="s">
        <v>378</v>
      </c>
      <c r="E97" s="55" t="s">
        <v>375</v>
      </c>
      <c r="F97" s="270"/>
      <c r="G97" s="270"/>
      <c r="H97" s="270"/>
      <c r="I97" s="56">
        <f>'FY16 chem site costs'!E95</f>
        <v>42002</v>
      </c>
      <c r="J97" s="56">
        <f>'FY16 chem site costs'!F95</f>
        <v>0</v>
      </c>
      <c r="K97" s="56">
        <f>'FY16 chem site costs'!G95</f>
        <v>0</v>
      </c>
      <c r="L97" s="56">
        <v>0</v>
      </c>
      <c r="M97" s="56">
        <v>0</v>
      </c>
      <c r="N97" s="56">
        <v>0</v>
      </c>
      <c r="O97" s="56">
        <v>0</v>
      </c>
      <c r="P97" s="56">
        <v>0</v>
      </c>
      <c r="Q97" s="56">
        <v>0</v>
      </c>
      <c r="R97" s="56">
        <f>'FY16 Eco site costs'!O36</f>
        <v>20451.304105743464</v>
      </c>
      <c r="S97" s="56">
        <v>3000</v>
      </c>
      <c r="T97" s="57"/>
    </row>
    <row r="98" spans="1:20" s="34" customFormat="1" ht="12" customHeight="1" x14ac:dyDescent="0.2">
      <c r="A98" s="9" t="s">
        <v>292</v>
      </c>
      <c r="B98" s="10" t="s">
        <v>357</v>
      </c>
      <c r="C98" s="10" t="s">
        <v>358</v>
      </c>
      <c r="D98" s="133" t="s">
        <v>359</v>
      </c>
      <c r="E98" s="55" t="s">
        <v>471</v>
      </c>
      <c r="F98" s="271"/>
      <c r="G98" s="271"/>
      <c r="H98" s="271"/>
      <c r="I98" s="56">
        <f>'FY16 chem site costs'!E96</f>
        <v>0</v>
      </c>
      <c r="J98" s="56">
        <f>'FY16 chem site costs'!F96</f>
        <v>78189</v>
      </c>
      <c r="K98" s="56">
        <f>'FY16 chem site costs'!G96</f>
        <v>0</v>
      </c>
      <c r="L98" s="56">
        <v>0</v>
      </c>
      <c r="M98" s="56">
        <v>1800</v>
      </c>
      <c r="N98" s="56">
        <v>0</v>
      </c>
      <c r="O98" s="56">
        <v>0</v>
      </c>
      <c r="P98" s="56">
        <v>0</v>
      </c>
      <c r="Q98" s="56">
        <v>0</v>
      </c>
      <c r="R98" s="56">
        <v>0</v>
      </c>
      <c r="S98" s="56">
        <v>0</v>
      </c>
      <c r="T98" s="57"/>
    </row>
    <row r="99" spans="1:20" s="248" customFormat="1" ht="12" customHeight="1" x14ac:dyDescent="0.2">
      <c r="A99" s="8" t="s">
        <v>290</v>
      </c>
      <c r="B99" s="7" t="s">
        <v>132</v>
      </c>
      <c r="C99" s="7" t="s">
        <v>133</v>
      </c>
      <c r="D99" s="8" t="s">
        <v>378</v>
      </c>
      <c r="E99" s="52" t="s">
        <v>376</v>
      </c>
      <c r="F99" s="264">
        <v>73255.31</v>
      </c>
      <c r="G99" s="264"/>
      <c r="H99" s="264"/>
      <c r="I99" s="53">
        <f>'FY16 chem site costs'!E97</f>
        <v>77634</v>
      </c>
      <c r="J99" s="53">
        <f>'FY16 chem site costs'!F97</f>
        <v>0</v>
      </c>
      <c r="K99" s="53">
        <f>'FY16 chem site costs'!G97</f>
        <v>0</v>
      </c>
      <c r="L99" s="53">
        <v>0</v>
      </c>
      <c r="M99" s="53">
        <v>0</v>
      </c>
      <c r="N99" s="53">
        <v>0</v>
      </c>
      <c r="O99" s="53">
        <v>0</v>
      </c>
      <c r="P99" s="53">
        <v>0</v>
      </c>
      <c r="Q99" s="53">
        <v>0</v>
      </c>
      <c r="R99" s="98">
        <f>'FY16 Eco site costs'!O37</f>
        <v>12349.723209198964</v>
      </c>
      <c r="S99" s="53">
        <v>3000</v>
      </c>
      <c r="T99" s="54"/>
    </row>
    <row r="100" spans="1:20" s="248" customFormat="1" ht="12" customHeight="1" x14ac:dyDescent="0.2">
      <c r="A100" s="8" t="s">
        <v>290</v>
      </c>
      <c r="B100" s="7" t="s">
        <v>174</v>
      </c>
      <c r="C100" s="7" t="s">
        <v>175</v>
      </c>
      <c r="D100" s="8" t="s">
        <v>378</v>
      </c>
      <c r="E100" s="52" t="s">
        <v>470</v>
      </c>
      <c r="F100" s="268"/>
      <c r="G100" s="268"/>
      <c r="H100" s="268"/>
      <c r="I100" s="53">
        <f>'FY16 chem site costs'!E98</f>
        <v>61069</v>
      </c>
      <c r="J100" s="53">
        <f>'FY16 chem site costs'!F98</f>
        <v>0</v>
      </c>
      <c r="K100" s="53">
        <f>'FY16 chem site costs'!G98</f>
        <v>0</v>
      </c>
      <c r="L100" s="53">
        <v>0</v>
      </c>
      <c r="M100" s="53">
        <v>0</v>
      </c>
      <c r="N100" s="53">
        <v>0</v>
      </c>
      <c r="O100" s="53">
        <v>0</v>
      </c>
      <c r="P100" s="53">
        <v>0</v>
      </c>
      <c r="Q100" s="53">
        <v>0</v>
      </c>
      <c r="R100" s="53">
        <v>0</v>
      </c>
      <c r="S100" s="53">
        <v>0</v>
      </c>
      <c r="T100" s="54"/>
    </row>
    <row r="101" spans="1:20" s="248" customFormat="1" ht="12" customHeight="1" x14ac:dyDescent="0.2">
      <c r="A101" s="8" t="s">
        <v>290</v>
      </c>
      <c r="B101" s="7" t="s">
        <v>134</v>
      </c>
      <c r="C101" s="7" t="s">
        <v>135</v>
      </c>
      <c r="D101" s="8" t="s">
        <v>378</v>
      </c>
      <c r="E101" s="52" t="s">
        <v>375</v>
      </c>
      <c r="F101" s="265"/>
      <c r="G101" s="265"/>
      <c r="H101" s="265"/>
      <c r="I101" s="53">
        <f>'FY16 chem site costs'!E99</f>
        <v>20716</v>
      </c>
      <c r="J101" s="53">
        <f>'FY16 chem site costs'!F99</f>
        <v>0</v>
      </c>
      <c r="K101" s="53">
        <f>'FY16 chem site costs'!G99</f>
        <v>0</v>
      </c>
      <c r="L101" s="53">
        <v>0</v>
      </c>
      <c r="M101" s="53">
        <v>0</v>
      </c>
      <c r="N101" s="53">
        <v>0</v>
      </c>
      <c r="O101" s="53">
        <v>0</v>
      </c>
      <c r="P101" s="53">
        <v>0</v>
      </c>
      <c r="Q101" s="53">
        <v>0</v>
      </c>
      <c r="R101" s="53">
        <f>'FY16 Eco site costs'!O38</f>
        <v>6718.1187334379301</v>
      </c>
      <c r="S101" s="53">
        <v>3000</v>
      </c>
      <c r="T101" s="54"/>
    </row>
    <row r="102" spans="1:20" s="34" customFormat="1" ht="12" customHeight="1" x14ac:dyDescent="0.2">
      <c r="A102" s="9" t="s">
        <v>288</v>
      </c>
      <c r="B102" s="10" t="s">
        <v>110</v>
      </c>
      <c r="C102" s="10" t="s">
        <v>459</v>
      </c>
      <c r="D102" s="9" t="s">
        <v>378</v>
      </c>
      <c r="E102" s="55" t="s">
        <v>375</v>
      </c>
      <c r="F102" s="269">
        <v>73255.31</v>
      </c>
      <c r="G102" s="269"/>
      <c r="H102" s="269"/>
      <c r="I102" s="56">
        <f>'FY16 chem site costs'!E100</f>
        <v>28990</v>
      </c>
      <c r="J102" s="56">
        <f>'FY16 chem site costs'!F100</f>
        <v>0</v>
      </c>
      <c r="K102" s="56">
        <f>'FY16 chem site costs'!G100</f>
        <v>0</v>
      </c>
      <c r="L102" s="56">
        <v>0</v>
      </c>
      <c r="M102" s="56">
        <v>0</v>
      </c>
      <c r="N102" s="56">
        <v>0</v>
      </c>
      <c r="O102" s="56">
        <v>0</v>
      </c>
      <c r="P102" s="56">
        <v>0</v>
      </c>
      <c r="Q102" s="56">
        <v>0</v>
      </c>
      <c r="R102" s="56">
        <f>'FY16 Eco site costs'!O39</f>
        <v>7958.8866783232424</v>
      </c>
      <c r="S102" s="56">
        <v>3000</v>
      </c>
      <c r="T102" s="57"/>
    </row>
    <row r="103" spans="1:20" s="34" customFormat="1" ht="12" customHeight="1" x14ac:dyDescent="0.2">
      <c r="A103" s="9" t="s">
        <v>288</v>
      </c>
      <c r="B103" s="10" t="s">
        <v>153</v>
      </c>
      <c r="C103" s="10" t="s">
        <v>154</v>
      </c>
      <c r="D103" s="9" t="s">
        <v>378</v>
      </c>
      <c r="E103" s="55" t="s">
        <v>377</v>
      </c>
      <c r="F103" s="270"/>
      <c r="G103" s="270"/>
      <c r="H103" s="270"/>
      <c r="I103" s="56">
        <f>'FY16 chem site costs'!E101</f>
        <v>70277</v>
      </c>
      <c r="J103" s="56">
        <f>'FY16 chem site costs'!F101</f>
        <v>0</v>
      </c>
      <c r="K103" s="56">
        <f>'FY16 chem site costs'!G101</f>
        <v>0</v>
      </c>
      <c r="L103" s="56">
        <v>0</v>
      </c>
      <c r="M103" s="56">
        <v>0</v>
      </c>
      <c r="N103" s="56">
        <v>0</v>
      </c>
      <c r="O103" s="56">
        <v>0</v>
      </c>
      <c r="P103" s="56">
        <v>0</v>
      </c>
      <c r="Q103" s="56">
        <v>0</v>
      </c>
      <c r="R103" s="56">
        <f>'FY16 Eco site costs'!O40</f>
        <v>20575.807632191187</v>
      </c>
      <c r="S103" s="56">
        <v>3000</v>
      </c>
      <c r="T103" s="57"/>
    </row>
    <row r="104" spans="1:20" s="34" customFormat="1" ht="12" customHeight="1" x14ac:dyDescent="0.2">
      <c r="A104" s="9" t="s">
        <v>288</v>
      </c>
      <c r="B104" s="10" t="s">
        <v>42</v>
      </c>
      <c r="C104" s="10" t="s">
        <v>43</v>
      </c>
      <c r="D104" s="9" t="s">
        <v>378</v>
      </c>
      <c r="E104" s="55" t="s">
        <v>470</v>
      </c>
      <c r="F104" s="271"/>
      <c r="G104" s="271"/>
      <c r="H104" s="271"/>
      <c r="I104" s="56">
        <f>'FY16 chem site costs'!E102</f>
        <v>83316</v>
      </c>
      <c r="J104" s="56">
        <f>'FY16 chem site costs'!F102</f>
        <v>0</v>
      </c>
      <c r="K104" s="56">
        <f>'FY16 chem site costs'!G102</f>
        <v>0</v>
      </c>
      <c r="L104" s="56">
        <v>0</v>
      </c>
      <c r="M104" s="56">
        <v>0</v>
      </c>
      <c r="N104" s="56">
        <v>0</v>
      </c>
      <c r="O104" s="56">
        <v>0</v>
      </c>
      <c r="P104" s="56">
        <v>0</v>
      </c>
      <c r="Q104" s="56">
        <v>0</v>
      </c>
      <c r="R104" s="56">
        <v>0</v>
      </c>
      <c r="S104" s="56">
        <v>0</v>
      </c>
      <c r="T104" s="57"/>
    </row>
    <row r="105" spans="1:20" s="34" customFormat="1" ht="12" customHeight="1" x14ac:dyDescent="0.2">
      <c r="A105" s="8" t="s">
        <v>281</v>
      </c>
      <c r="B105" s="7" t="s">
        <v>89</v>
      </c>
      <c r="C105" s="7" t="s">
        <v>90</v>
      </c>
      <c r="D105" s="8" t="s">
        <v>378</v>
      </c>
      <c r="E105" s="52" t="s">
        <v>375</v>
      </c>
      <c r="F105" s="164">
        <v>4490.43</v>
      </c>
      <c r="G105" s="178"/>
      <c r="H105" s="164"/>
      <c r="I105" s="53">
        <f>'FY16 chem site costs'!E103</f>
        <v>26377</v>
      </c>
      <c r="J105" s="53">
        <f>'FY16 chem site costs'!F103</f>
        <v>0</v>
      </c>
      <c r="K105" s="53">
        <f>'FY16 chem site costs'!G103</f>
        <v>0</v>
      </c>
      <c r="L105" s="53">
        <v>0</v>
      </c>
      <c r="M105" s="53">
        <v>0</v>
      </c>
      <c r="N105" s="53">
        <v>0</v>
      </c>
      <c r="O105" s="53">
        <v>0</v>
      </c>
      <c r="P105" s="53">
        <v>0</v>
      </c>
      <c r="Q105" s="53">
        <v>0</v>
      </c>
      <c r="R105" s="53">
        <f>'FY16 Eco site costs'!O41</f>
        <v>22765.125241684706</v>
      </c>
      <c r="S105" s="53">
        <v>3000</v>
      </c>
      <c r="T105" s="54"/>
    </row>
    <row r="106" spans="1:20" x14ac:dyDescent="0.2">
      <c r="F106" s="15">
        <f>SUM(F4:F105)</f>
        <v>1750175.2900000003</v>
      </c>
      <c r="G106" s="15">
        <f>SUM(G4:G105)</f>
        <v>602548.80000000005</v>
      </c>
      <c r="H106" s="15">
        <f>SUM(H5:H105)</f>
        <v>95535.6</v>
      </c>
      <c r="I106" s="15">
        <f>SUM(I4:I105)</f>
        <v>4603824</v>
      </c>
      <c r="J106" s="15">
        <f t="shared" ref="J106:S106" si="0">SUM(J2:J105)</f>
        <v>1579146</v>
      </c>
      <c r="K106" s="15">
        <f t="shared" si="0"/>
        <v>256789</v>
      </c>
      <c r="L106" s="15">
        <f t="shared" si="0"/>
        <v>16100</v>
      </c>
      <c r="M106" s="15">
        <f t="shared" si="0"/>
        <v>40700</v>
      </c>
      <c r="N106" s="15">
        <f t="shared" si="0"/>
        <v>7900</v>
      </c>
      <c r="O106" s="15">
        <f t="shared" si="0"/>
        <v>444550</v>
      </c>
      <c r="P106" s="15">
        <f t="shared" si="0"/>
        <v>41335</v>
      </c>
      <c r="Q106" s="15">
        <f t="shared" si="0"/>
        <v>61500</v>
      </c>
      <c r="R106" s="15">
        <f t="shared" si="0"/>
        <v>659169.56956991844</v>
      </c>
      <c r="S106" s="15">
        <f t="shared" si="0"/>
        <v>114000</v>
      </c>
    </row>
    <row r="107" spans="1:20" x14ac:dyDescent="0.2">
      <c r="A107" s="37"/>
      <c r="F107" s="15"/>
    </row>
    <row r="109" spans="1:20" x14ac:dyDescent="0.2">
      <c r="A109" s="37"/>
    </row>
    <row r="110" spans="1:20" x14ac:dyDescent="0.2">
      <c r="A110" s="37"/>
    </row>
    <row r="111" spans="1:20" x14ac:dyDescent="0.2">
      <c r="A111" s="37"/>
    </row>
    <row r="112" spans="1:20" x14ac:dyDescent="0.2">
      <c r="A112" s="37"/>
    </row>
  </sheetData>
  <autoFilter ref="A3:R105"/>
  <sortState ref="A4:O102">
    <sortCondition ref="A4:A102"/>
  </sortState>
  <mergeCells count="98">
    <mergeCell ref="M1:M2"/>
    <mergeCell ref="N1:N2"/>
    <mergeCell ref="F23:F25"/>
    <mergeCell ref="F40:F41"/>
    <mergeCell ref="G23:G25"/>
    <mergeCell ref="H23:H25"/>
    <mergeCell ref="G40:G41"/>
    <mergeCell ref="H40:H41"/>
    <mergeCell ref="F31:F35"/>
    <mergeCell ref="G31:G35"/>
    <mergeCell ref="H31:H35"/>
    <mergeCell ref="H27:H30"/>
    <mergeCell ref="G27:G30"/>
    <mergeCell ref="F27:F30"/>
    <mergeCell ref="F36:F38"/>
    <mergeCell ref="G36:G38"/>
    <mergeCell ref="H36:H38"/>
    <mergeCell ref="S1:S2"/>
    <mergeCell ref="K1:K2"/>
    <mergeCell ref="O1:O2"/>
    <mergeCell ref="F20:F22"/>
    <mergeCell ref="F14:F19"/>
    <mergeCell ref="G10:G13"/>
    <mergeCell ref="H10:H13"/>
    <mergeCell ref="R1:R2"/>
    <mergeCell ref="Q1:Q2"/>
    <mergeCell ref="G1:G2"/>
    <mergeCell ref="H1:H2"/>
    <mergeCell ref="F1:F2"/>
    <mergeCell ref="I1:I2"/>
    <mergeCell ref="J1:J2"/>
    <mergeCell ref="P1:P2"/>
    <mergeCell ref="L1:L2"/>
    <mergeCell ref="A1:A2"/>
    <mergeCell ref="G14:G19"/>
    <mergeCell ref="H14:H19"/>
    <mergeCell ref="G20:G22"/>
    <mergeCell ref="H20:H22"/>
    <mergeCell ref="H7:H9"/>
    <mergeCell ref="F5:F6"/>
    <mergeCell ref="F10:F13"/>
    <mergeCell ref="H5:H6"/>
    <mergeCell ref="G5:G6"/>
    <mergeCell ref="F7:F9"/>
    <mergeCell ref="G7:G9"/>
    <mergeCell ref="B1:C1"/>
    <mergeCell ref="E1:E2"/>
    <mergeCell ref="F42:F43"/>
    <mergeCell ref="F48:F54"/>
    <mergeCell ref="F44:F47"/>
    <mergeCell ref="H44:H47"/>
    <mergeCell ref="H48:H54"/>
    <mergeCell ref="G48:G54"/>
    <mergeCell ref="G44:G47"/>
    <mergeCell ref="G42:G43"/>
    <mergeCell ref="H42:H43"/>
    <mergeCell ref="F74:F77"/>
    <mergeCell ref="G65:G67"/>
    <mergeCell ref="H65:H67"/>
    <mergeCell ref="H74:H77"/>
    <mergeCell ref="G74:G77"/>
    <mergeCell ref="F65:F67"/>
    <mergeCell ref="F70:F72"/>
    <mergeCell ref="H70:H72"/>
    <mergeCell ref="G70:G72"/>
    <mergeCell ref="F68:F69"/>
    <mergeCell ref="G68:G69"/>
    <mergeCell ref="H68:H69"/>
    <mergeCell ref="H55:H58"/>
    <mergeCell ref="F62:F64"/>
    <mergeCell ref="G62:G64"/>
    <mergeCell ref="H62:H64"/>
    <mergeCell ref="F55:F58"/>
    <mergeCell ref="F60:F61"/>
    <mergeCell ref="G60:G61"/>
    <mergeCell ref="H60:H61"/>
    <mergeCell ref="G55:G58"/>
    <mergeCell ref="F102:F104"/>
    <mergeCell ref="G102:G104"/>
    <mergeCell ref="H102:H104"/>
    <mergeCell ref="G79:G80"/>
    <mergeCell ref="H79:H80"/>
    <mergeCell ref="F79:F80"/>
    <mergeCell ref="F87:F91"/>
    <mergeCell ref="H87:H91"/>
    <mergeCell ref="F99:F101"/>
    <mergeCell ref="F82:F84"/>
    <mergeCell ref="G82:G84"/>
    <mergeCell ref="H82:H84"/>
    <mergeCell ref="G87:G91"/>
    <mergeCell ref="F92:F93"/>
    <mergeCell ref="G92:G93"/>
    <mergeCell ref="H92:H93"/>
    <mergeCell ref="G99:G101"/>
    <mergeCell ref="H99:H101"/>
    <mergeCell ref="H94:H98"/>
    <mergeCell ref="G94:G98"/>
    <mergeCell ref="F94:F98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0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L29" sqref="L29"/>
    </sheetView>
  </sheetViews>
  <sheetFormatPr defaultRowHeight="12.75" x14ac:dyDescent="0.2"/>
  <cols>
    <col min="1" max="1" width="14.5703125" customWidth="1"/>
    <col min="2" max="3" width="10.42578125" style="23" customWidth="1"/>
    <col min="4" max="4" width="13.28515625" style="23" bestFit="1" customWidth="1"/>
    <col min="5" max="13" width="10.85546875" style="23" customWidth="1"/>
    <col min="14" max="14" width="10.42578125" style="23" customWidth="1"/>
    <col min="15" max="15" width="12.28515625" style="23" customWidth="1"/>
    <col min="16" max="16" width="10.42578125" style="23" customWidth="1"/>
    <col min="17" max="18" width="10.42578125" style="23" bestFit="1" customWidth="1"/>
    <col min="19" max="19" width="10.42578125" style="23" customWidth="1"/>
    <col min="20" max="21" width="10.42578125" style="23" bestFit="1" customWidth="1"/>
    <col min="22" max="22" width="10.42578125" style="23" customWidth="1"/>
    <col min="23" max="24" width="10.42578125" style="23" bestFit="1" customWidth="1"/>
  </cols>
  <sheetData>
    <row r="1" spans="1:24" s="16" customFormat="1" ht="30" customHeight="1" x14ac:dyDescent="0.2">
      <c r="A1" s="292">
        <v>42139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91"/>
      <c r="S1" s="291"/>
      <c r="T1" s="291"/>
      <c r="U1" s="291"/>
      <c r="V1" s="291"/>
      <c r="W1" s="291"/>
      <c r="X1" s="291"/>
    </row>
    <row r="2" spans="1:24" s="16" customFormat="1" ht="15.75" customHeight="1" thickBot="1" x14ac:dyDescent="0.25">
      <c r="A2" s="293"/>
      <c r="B2" s="294" t="s">
        <v>421</v>
      </c>
      <c r="C2" s="294"/>
      <c r="D2" s="294"/>
      <c r="E2" s="294"/>
      <c r="F2" s="294" t="s">
        <v>418</v>
      </c>
      <c r="G2" s="294"/>
      <c r="H2" s="294"/>
      <c r="I2" s="294"/>
      <c r="J2" s="294" t="s">
        <v>419</v>
      </c>
      <c r="K2" s="294"/>
      <c r="L2" s="294"/>
      <c r="M2" s="294"/>
      <c r="N2" s="295" t="s">
        <v>420</v>
      </c>
      <c r="O2" s="296"/>
      <c r="P2" s="288" t="s">
        <v>426</v>
      </c>
      <c r="Q2" s="289"/>
      <c r="R2" s="290"/>
      <c r="S2" s="288" t="s">
        <v>427</v>
      </c>
      <c r="T2" s="289"/>
      <c r="U2" s="290"/>
      <c r="V2" s="288" t="s">
        <v>428</v>
      </c>
      <c r="W2" s="289"/>
      <c r="X2" s="290"/>
    </row>
    <row r="3" spans="1:24" s="16" customFormat="1" ht="45.75" thickBot="1" x14ac:dyDescent="0.25">
      <c r="A3" s="134" t="s">
        <v>274</v>
      </c>
      <c r="B3" s="157" t="s">
        <v>146</v>
      </c>
      <c r="C3" s="157" t="s">
        <v>553</v>
      </c>
      <c r="D3" s="157" t="s">
        <v>259</v>
      </c>
      <c r="E3" s="157" t="s">
        <v>483</v>
      </c>
      <c r="F3" s="157" t="s">
        <v>146</v>
      </c>
      <c r="G3" s="157" t="s">
        <v>553</v>
      </c>
      <c r="H3" s="157" t="s">
        <v>259</v>
      </c>
      <c r="I3" s="157" t="s">
        <v>483</v>
      </c>
      <c r="J3" s="157" t="s">
        <v>146</v>
      </c>
      <c r="K3" s="157" t="s">
        <v>553</v>
      </c>
      <c r="L3" s="157" t="s">
        <v>259</v>
      </c>
      <c r="M3" s="157" t="s">
        <v>483</v>
      </c>
      <c r="N3" s="17" t="s">
        <v>146</v>
      </c>
      <c r="O3" s="17" t="s">
        <v>259</v>
      </c>
      <c r="P3" s="172" t="s">
        <v>147</v>
      </c>
      <c r="Q3" s="172" t="s">
        <v>457</v>
      </c>
      <c r="R3" s="173" t="s">
        <v>148</v>
      </c>
      <c r="S3" s="172" t="s">
        <v>147</v>
      </c>
      <c r="T3" s="172" t="s">
        <v>398</v>
      </c>
      <c r="U3" s="173" t="s">
        <v>148</v>
      </c>
      <c r="V3" s="172" t="s">
        <v>147</v>
      </c>
      <c r="W3" s="172" t="s">
        <v>398</v>
      </c>
      <c r="X3" s="173" t="s">
        <v>148</v>
      </c>
    </row>
    <row r="4" spans="1:24" s="19" customFormat="1" thickTop="1" x14ac:dyDescent="0.2">
      <c r="A4" s="18" t="s">
        <v>297</v>
      </c>
      <c r="B4" s="36">
        <f>SUM('SW sites'!I4)</f>
        <v>0</v>
      </c>
      <c r="C4" s="36">
        <v>0</v>
      </c>
      <c r="D4" s="36">
        <f>SUM('SW sites'!F4)</f>
        <v>0</v>
      </c>
      <c r="E4" s="36">
        <f>SUM('SW sites'!O4)</f>
        <v>0</v>
      </c>
      <c r="F4" s="36">
        <f>SUM('SW sites'!J4)</f>
        <v>73820</v>
      </c>
      <c r="G4" s="36">
        <f>SUM('SW sites'!M4)</f>
        <v>1400</v>
      </c>
      <c r="H4" s="36">
        <f>SUM('SW sites'!G4)</f>
        <v>8336.64</v>
      </c>
      <c r="I4" s="36">
        <f>SUM('SW sites'!P4)</f>
        <v>0</v>
      </c>
      <c r="J4" s="36">
        <f>SUM('SW sites'!K4)</f>
        <v>0</v>
      </c>
      <c r="K4" s="36">
        <v>0</v>
      </c>
      <c r="L4" s="36">
        <f>SUM('SW sites'!H4)</f>
        <v>0</v>
      </c>
      <c r="M4" s="36">
        <f>SUM('SW sites'!Q4)</f>
        <v>0</v>
      </c>
      <c r="N4" s="36">
        <f>SUM('SW sites'!R4)</f>
        <v>0</v>
      </c>
      <c r="O4" s="181">
        <v>0</v>
      </c>
      <c r="P4" s="24">
        <f t="shared" ref="P4:P40" si="0">D4+O4</f>
        <v>0</v>
      </c>
      <c r="Q4" s="25">
        <f>B4+C4+N4+E4</f>
        <v>0</v>
      </c>
      <c r="R4" s="26">
        <f t="shared" ref="R4:R40" si="1">P4+Q4</f>
        <v>0</v>
      </c>
      <c r="S4" s="24">
        <f t="shared" ref="S4:S40" si="2">H4</f>
        <v>8336.64</v>
      </c>
      <c r="T4" s="25">
        <f>F4+G4+I4</f>
        <v>75220</v>
      </c>
      <c r="U4" s="26">
        <f t="shared" ref="U4:U40" si="3">S4+T4</f>
        <v>83556.639999999999</v>
      </c>
      <c r="V4" s="24">
        <f t="shared" ref="V4:V40" si="4">L4</f>
        <v>0</v>
      </c>
      <c r="W4" s="25">
        <f t="shared" ref="W4:W40" si="5">J4+M4</f>
        <v>0</v>
      </c>
      <c r="X4" s="26">
        <f t="shared" ref="X4:X40" si="6">V4+W4</f>
        <v>0</v>
      </c>
    </row>
    <row r="5" spans="1:24" s="19" customFormat="1" ht="12" x14ac:dyDescent="0.2">
      <c r="A5" s="18" t="s">
        <v>273</v>
      </c>
      <c r="B5" s="36">
        <f>SUM('SW sites'!I6:'SW sites'!I5)</f>
        <v>89550</v>
      </c>
      <c r="C5" s="36">
        <v>0</v>
      </c>
      <c r="D5" s="36">
        <f>SUM('SW sites'!F6:'SW sites'!F5)</f>
        <v>29654.58</v>
      </c>
      <c r="E5" s="36">
        <f>SUM('SW sites'!O6:'SW sites'!O5)</f>
        <v>0</v>
      </c>
      <c r="F5" s="36">
        <f>SUM('SW sites'!J6:'SW sites'!J5)</f>
        <v>82775</v>
      </c>
      <c r="G5" s="36">
        <f>SUM('SW sites'!M6:'SW sites'!M5)</f>
        <v>2100</v>
      </c>
      <c r="H5" s="36">
        <f>SUM('SW sites'!G6:'SW sites'!G5)</f>
        <v>23883.9</v>
      </c>
      <c r="I5" s="36">
        <f>SUM('SW sites'!P5:'SW sites'!P6)</f>
        <v>0</v>
      </c>
      <c r="J5" s="36">
        <f>SUM('SW sites'!K5:'SW sites'!K6)</f>
        <v>0</v>
      </c>
      <c r="K5" s="36">
        <v>0</v>
      </c>
      <c r="L5" s="36">
        <f>SUM('SW sites'!H5:'SW sites'!H6)</f>
        <v>0</v>
      </c>
      <c r="M5" s="36">
        <f>SUM('SW sites'!Q5:'SW sites'!Q6)</f>
        <v>0</v>
      </c>
      <c r="N5" s="36">
        <f>SUM('SW sites'!R5:'SW sites'!R6)</f>
        <v>0</v>
      </c>
      <c r="O5" s="181">
        <v>0</v>
      </c>
      <c r="P5" s="196">
        <f>D5+O5</f>
        <v>29654.58</v>
      </c>
      <c r="Q5" s="25">
        <f t="shared" ref="Q5:Q40" si="7">B5+C5+N5+E5</f>
        <v>89550</v>
      </c>
      <c r="R5" s="26">
        <f>P5+Q5</f>
        <v>119204.58</v>
      </c>
      <c r="S5" s="24">
        <f>H5</f>
        <v>23883.9</v>
      </c>
      <c r="T5" s="25">
        <f t="shared" ref="T5:T40" si="8">F5+G5+I5</f>
        <v>84875</v>
      </c>
      <c r="U5" s="26">
        <f>S5+T5</f>
        <v>108758.9</v>
      </c>
      <c r="V5" s="24">
        <f>L5</f>
        <v>0</v>
      </c>
      <c r="W5" s="25">
        <f>J5+M5</f>
        <v>0</v>
      </c>
      <c r="X5" s="26">
        <f>V5+W5</f>
        <v>0</v>
      </c>
    </row>
    <row r="6" spans="1:24" s="19" customFormat="1" ht="12" x14ac:dyDescent="0.2">
      <c r="A6" s="18" t="s">
        <v>293</v>
      </c>
      <c r="B6" s="36">
        <f>SUM('SW sites'!I7:'SW sites'!I9)</f>
        <v>38110</v>
      </c>
      <c r="C6" s="36">
        <v>0</v>
      </c>
      <c r="D6" s="36">
        <f>SUM('SW sites'!F7:'SW sites'!F9)</f>
        <v>8980.86</v>
      </c>
      <c r="E6" s="36">
        <f>SUM('SW sites'!O7:'SW sites'!O9)</f>
        <v>0</v>
      </c>
      <c r="F6" s="36">
        <f>SUM('SW sites'!J7:'SW sites'!J9)</f>
        <v>59040</v>
      </c>
      <c r="G6" s="36">
        <f>SUM('SW sites'!M7:'SW sites'!M9)</f>
        <v>1400</v>
      </c>
      <c r="H6" s="36">
        <f>SUM('SW sites'!G7:'SW sites'!G9)</f>
        <v>23883.9</v>
      </c>
      <c r="I6" s="36">
        <f>SUM('SW sites'!P7:'SW sites'!P9)</f>
        <v>0</v>
      </c>
      <c r="J6" s="36">
        <f>SUM('SW sites'!K7:'SW sites'!K9)</f>
        <v>0</v>
      </c>
      <c r="K6" s="36">
        <v>0</v>
      </c>
      <c r="L6" s="36">
        <f>SUM('SW sites'!H7:'SW sites'!H9)</f>
        <v>0</v>
      </c>
      <c r="M6" s="36">
        <f>SUM('SW sites'!Q7:'SW sites'!Q9)</f>
        <v>0</v>
      </c>
      <c r="N6" s="36">
        <f>SUM('SW sites'!R7:'SW sites'!R9)</f>
        <v>39668.583418069946</v>
      </c>
      <c r="O6" s="181">
        <v>6000</v>
      </c>
      <c r="P6" s="196">
        <f>D6+O6</f>
        <v>14980.86</v>
      </c>
      <c r="Q6" s="25">
        <f t="shared" si="7"/>
        <v>77778.583418069946</v>
      </c>
      <c r="R6" s="26">
        <f>P6+Q6</f>
        <v>92759.443418069946</v>
      </c>
      <c r="S6" s="24">
        <f>H6</f>
        <v>23883.9</v>
      </c>
      <c r="T6" s="25">
        <f t="shared" si="8"/>
        <v>60440</v>
      </c>
      <c r="U6" s="26">
        <f>S6+T6</f>
        <v>84323.9</v>
      </c>
      <c r="V6" s="24">
        <f>L6</f>
        <v>0</v>
      </c>
      <c r="W6" s="25">
        <f>J6+M6</f>
        <v>0</v>
      </c>
      <c r="X6" s="26">
        <f>V6+W6</f>
        <v>0</v>
      </c>
    </row>
    <row r="7" spans="1:24" s="19" customFormat="1" ht="12" x14ac:dyDescent="0.2">
      <c r="A7" s="18" t="s">
        <v>289</v>
      </c>
      <c r="B7" s="36">
        <f>SUM('SW sites'!I10:'SW sites'!I13)</f>
        <v>124616</v>
      </c>
      <c r="C7" s="36">
        <v>0</v>
      </c>
      <c r="D7" s="36">
        <f>SUM('SW sites'!F10:'SW sites'!F13)</f>
        <v>32864.76</v>
      </c>
      <c r="E7" s="36">
        <f>SUM('SW sites'!O10:'SW sites'!O13)</f>
        <v>0</v>
      </c>
      <c r="F7" s="36">
        <f>SUM('SW sites'!J10:'SW sites'!J13)</f>
        <v>53854</v>
      </c>
      <c r="G7" s="36">
        <f>SUM('SW sites'!M10:'SW sites'!M13)</f>
        <v>1800</v>
      </c>
      <c r="H7" s="36">
        <f>SUM('SW sites'!G10:'SW sites'!G13)</f>
        <v>20998.560000000001</v>
      </c>
      <c r="I7" s="36">
        <f>SUM('SW sites'!P10:'SW sites'!P13)</f>
        <v>0</v>
      </c>
      <c r="J7" s="36">
        <f>SUM('SW sites'!K10:'SW sites'!K13)</f>
        <v>0</v>
      </c>
      <c r="K7" s="36">
        <v>0</v>
      </c>
      <c r="L7" s="36">
        <f>SUM('SW sites'!H10:'SW sites'!H13)</f>
        <v>0</v>
      </c>
      <c r="M7" s="36">
        <f>SUM('SW sites'!Q10:'SW sites'!Q13)</f>
        <v>0</v>
      </c>
      <c r="N7" s="36">
        <f>SUM('SW sites'!R10:'SW sites'!R13)</f>
        <v>37453.676709639323</v>
      </c>
      <c r="O7" s="181">
        <v>6000</v>
      </c>
      <c r="P7" s="196">
        <f t="shared" si="0"/>
        <v>38864.76</v>
      </c>
      <c r="Q7" s="25">
        <f t="shared" si="7"/>
        <v>162069.67670963932</v>
      </c>
      <c r="R7" s="26">
        <f t="shared" si="1"/>
        <v>200934.43670963933</v>
      </c>
      <c r="S7" s="24">
        <f t="shared" si="2"/>
        <v>20998.560000000001</v>
      </c>
      <c r="T7" s="25">
        <f t="shared" si="8"/>
        <v>55654</v>
      </c>
      <c r="U7" s="26">
        <f t="shared" si="3"/>
        <v>76652.56</v>
      </c>
      <c r="V7" s="24">
        <f t="shared" si="4"/>
        <v>0</v>
      </c>
      <c r="W7" s="25">
        <f t="shared" si="5"/>
        <v>0</v>
      </c>
      <c r="X7" s="26">
        <f t="shared" si="6"/>
        <v>0</v>
      </c>
    </row>
    <row r="8" spans="1:24" s="19" customFormat="1" ht="12" x14ac:dyDescent="0.2">
      <c r="A8" s="18" t="s">
        <v>285</v>
      </c>
      <c r="B8" s="36">
        <f>SUM('SW sites'!I14:'SW sites'!I19)</f>
        <v>305940</v>
      </c>
      <c r="C8" s="36">
        <f>SUM('SW sites'!L14:'SW sites'!L19)</f>
        <v>4000</v>
      </c>
      <c r="D8" s="36">
        <f>SUM('SW sites'!F14:'SW sites'!F19)</f>
        <v>92815.41</v>
      </c>
      <c r="E8" s="36">
        <f>SUM('SW sites'!O14:'SW sites'!O19)</f>
        <v>261300</v>
      </c>
      <c r="F8" s="36">
        <f>SUM('SW sites'!J14:'SW sites'!J19)</f>
        <v>0</v>
      </c>
      <c r="G8" s="36">
        <v>0</v>
      </c>
      <c r="H8" s="36">
        <f>SUM('SW sites'!G14:'SW sites'!G19)</f>
        <v>0</v>
      </c>
      <c r="I8" s="36">
        <f>SUM('SW sites'!P14:'SW sites'!P19)</f>
        <v>0</v>
      </c>
      <c r="J8" s="36">
        <f>SUM('SW sites'!K14:'SW sites'!K19)</f>
        <v>0</v>
      </c>
      <c r="K8" s="36">
        <v>0</v>
      </c>
      <c r="L8" s="36">
        <f>SUM('SW sites'!H14:'SW sites'!H19)</f>
        <v>0</v>
      </c>
      <c r="M8" s="36">
        <f>SUM('SW sites'!Q14:'SW sites'!Q19)</f>
        <v>0</v>
      </c>
      <c r="N8" s="36">
        <f>SUM('SW sites'!R14:'SW sites'!R19)</f>
        <v>37808.73565838614</v>
      </c>
      <c r="O8" s="181">
        <v>6000</v>
      </c>
      <c r="P8" s="196">
        <f>D8+O8</f>
        <v>98815.41</v>
      </c>
      <c r="Q8" s="25">
        <f t="shared" si="7"/>
        <v>609048.73565838614</v>
      </c>
      <c r="R8" s="26">
        <f t="shared" si="1"/>
        <v>707864.14565838617</v>
      </c>
      <c r="S8" s="24">
        <f t="shared" si="2"/>
        <v>0</v>
      </c>
      <c r="T8" s="25">
        <f t="shared" si="8"/>
        <v>0</v>
      </c>
      <c r="U8" s="26">
        <f t="shared" si="3"/>
        <v>0</v>
      </c>
      <c r="V8" s="24">
        <f t="shared" si="4"/>
        <v>0</v>
      </c>
      <c r="W8" s="25">
        <f t="shared" si="5"/>
        <v>0</v>
      </c>
      <c r="X8" s="26">
        <f t="shared" si="6"/>
        <v>0</v>
      </c>
    </row>
    <row r="9" spans="1:24" s="19" customFormat="1" ht="12" x14ac:dyDescent="0.2">
      <c r="A9" s="18" t="s">
        <v>282</v>
      </c>
      <c r="B9" s="36">
        <f>SUM('SW sites'!I20:'SW sites'!I22)</f>
        <v>247462</v>
      </c>
      <c r="C9" s="36">
        <v>0</v>
      </c>
      <c r="D9" s="36">
        <f>SUM('SW sites'!F20:'SW sites'!F22)</f>
        <v>98419.46</v>
      </c>
      <c r="E9" s="36">
        <f>SUM('SW sites'!O20:'SW sites'!O22)</f>
        <v>0</v>
      </c>
      <c r="F9" s="36">
        <f>SUM('SW sites'!J20:'SW sites'!J22)</f>
        <v>0</v>
      </c>
      <c r="G9" s="36">
        <v>0</v>
      </c>
      <c r="H9" s="36">
        <f>SUM('SW sites'!G20:'SW sites'!G22)</f>
        <v>0</v>
      </c>
      <c r="I9" s="36">
        <f>SUM('SW sites'!P20:'SW sites'!P22)</f>
        <v>0</v>
      </c>
      <c r="J9" s="36">
        <f>SUM('SW sites'!K20:'SW sites'!K22)</f>
        <v>0</v>
      </c>
      <c r="K9" s="36">
        <v>0</v>
      </c>
      <c r="L9" s="36">
        <f>SUM('SW sites'!H20:'SW sites'!H22)</f>
        <v>0</v>
      </c>
      <c r="M9" s="36">
        <f>SUM('SW sites'!Q20:'SW sites'!Q22)</f>
        <v>0</v>
      </c>
      <c r="N9" s="36">
        <f>SUM('SW sites'!R20:'SW sites'!R22)</f>
        <v>13793.654323882149</v>
      </c>
      <c r="O9" s="181">
        <v>3000</v>
      </c>
      <c r="P9" s="196">
        <f t="shared" si="0"/>
        <v>101419.46</v>
      </c>
      <c r="Q9" s="25">
        <f t="shared" si="7"/>
        <v>261255.65432388216</v>
      </c>
      <c r="R9" s="26">
        <f t="shared" si="1"/>
        <v>362675.11432388215</v>
      </c>
      <c r="S9" s="24">
        <f t="shared" si="2"/>
        <v>0</v>
      </c>
      <c r="T9" s="25">
        <f t="shared" si="8"/>
        <v>0</v>
      </c>
      <c r="U9" s="26">
        <f t="shared" si="3"/>
        <v>0</v>
      </c>
      <c r="V9" s="24">
        <f t="shared" si="4"/>
        <v>0</v>
      </c>
      <c r="W9" s="25">
        <f t="shared" si="5"/>
        <v>0</v>
      </c>
      <c r="X9" s="26">
        <f t="shared" si="6"/>
        <v>0</v>
      </c>
    </row>
    <row r="10" spans="1:24" s="19" customFormat="1" ht="12" x14ac:dyDescent="0.2">
      <c r="A10" s="18" t="s">
        <v>267</v>
      </c>
      <c r="B10" s="36">
        <f>SUM('SW sites'!I23:'SW sites'!I25)</f>
        <v>155805</v>
      </c>
      <c r="C10" s="36">
        <v>0</v>
      </c>
      <c r="D10" s="36">
        <f>SUM('SW sites'!F23:'SW sites'!F25)</f>
        <v>73255.31</v>
      </c>
      <c r="E10" s="36">
        <f>SUM('SW sites'!O23:'SW sites'!O25)</f>
        <v>0</v>
      </c>
      <c r="F10" s="36">
        <f>SUM('SW sites'!J23:'SW sites'!J25)</f>
        <v>0</v>
      </c>
      <c r="G10" s="36">
        <v>0</v>
      </c>
      <c r="H10" s="36">
        <f>SUM('SW sites'!G23:'SW sites'!G25)</f>
        <v>0</v>
      </c>
      <c r="I10" s="36">
        <f>SUM('SW sites'!P23:'SW sites'!P25)</f>
        <v>0</v>
      </c>
      <c r="J10" s="36">
        <f>SUM('SW sites'!K23:'SW sites'!K25)</f>
        <v>0</v>
      </c>
      <c r="K10" s="36">
        <v>0</v>
      </c>
      <c r="L10" s="36">
        <f>SUM('SW sites'!H23:'SW sites'!H25)</f>
        <v>0</v>
      </c>
      <c r="M10" s="36">
        <f>SUM('SW sites'!Q23:'SW sites'!Q25)</f>
        <v>0</v>
      </c>
      <c r="N10" s="36">
        <f>SUM('SW sites'!R23:'SW sites'!R25)</f>
        <v>33249.049208406344</v>
      </c>
      <c r="O10" s="181">
        <v>6000</v>
      </c>
      <c r="P10" s="196">
        <f t="shared" si="0"/>
        <v>79255.31</v>
      </c>
      <c r="Q10" s="25">
        <f t="shared" si="7"/>
        <v>189054.04920840636</v>
      </c>
      <c r="R10" s="26">
        <f t="shared" si="1"/>
        <v>268309.35920840636</v>
      </c>
      <c r="S10" s="24">
        <f t="shared" si="2"/>
        <v>0</v>
      </c>
      <c r="T10" s="25">
        <f t="shared" si="8"/>
        <v>0</v>
      </c>
      <c r="U10" s="26">
        <f t="shared" si="3"/>
        <v>0</v>
      </c>
      <c r="V10" s="24">
        <f t="shared" si="4"/>
        <v>0</v>
      </c>
      <c r="W10" s="25">
        <f t="shared" si="5"/>
        <v>0</v>
      </c>
      <c r="X10" s="26">
        <f t="shared" si="6"/>
        <v>0</v>
      </c>
    </row>
    <row r="11" spans="1:24" s="19" customFormat="1" ht="12" x14ac:dyDescent="0.2">
      <c r="A11" s="18" t="s">
        <v>306</v>
      </c>
      <c r="B11" s="36">
        <f>SUM('SW sites'!I26)</f>
        <v>0</v>
      </c>
      <c r="C11" s="36">
        <v>0</v>
      </c>
      <c r="D11" s="36">
        <f>SUM('SW sites'!F26)</f>
        <v>0</v>
      </c>
      <c r="E11" s="36">
        <f>SUM('SW sites'!O26)</f>
        <v>0</v>
      </c>
      <c r="F11" s="36">
        <f>SUM('SW sites'!J26)</f>
        <v>0</v>
      </c>
      <c r="G11" s="36">
        <v>0</v>
      </c>
      <c r="H11" s="36">
        <f>SUM('SW sites'!G26)</f>
        <v>0</v>
      </c>
      <c r="I11" s="36">
        <f>SUM('SW sites'!P26)</f>
        <v>0</v>
      </c>
      <c r="J11" s="36">
        <f>SUM('SW sites'!K26)</f>
        <v>57070</v>
      </c>
      <c r="K11" s="36">
        <f>SUM('SW sites'!N26)</f>
        <v>1900</v>
      </c>
      <c r="L11" s="36">
        <f>SUM('SW sites'!H26)</f>
        <v>23883.9</v>
      </c>
      <c r="M11" s="36">
        <f>SUM('SW sites'!Q26)</f>
        <v>0</v>
      </c>
      <c r="N11" s="36">
        <f>SUM('SW sites'!R26)</f>
        <v>0</v>
      </c>
      <c r="O11" s="181">
        <v>0</v>
      </c>
      <c r="P11" s="196">
        <f t="shared" si="0"/>
        <v>0</v>
      </c>
      <c r="Q11" s="25">
        <f t="shared" si="7"/>
        <v>0</v>
      </c>
      <c r="R11" s="26">
        <f t="shared" si="1"/>
        <v>0</v>
      </c>
      <c r="S11" s="24">
        <f t="shared" si="2"/>
        <v>0</v>
      </c>
      <c r="T11" s="25">
        <f t="shared" si="8"/>
        <v>0</v>
      </c>
      <c r="U11" s="26">
        <f t="shared" si="3"/>
        <v>0</v>
      </c>
      <c r="V11" s="24">
        <f t="shared" si="4"/>
        <v>23883.9</v>
      </c>
      <c r="W11" s="25">
        <f>J11+K11+M11</f>
        <v>58970</v>
      </c>
      <c r="X11" s="26">
        <f t="shared" si="6"/>
        <v>82853.899999999994</v>
      </c>
    </row>
    <row r="12" spans="1:24" s="19" customFormat="1" ht="12" x14ac:dyDescent="0.2">
      <c r="A12" s="18" t="s">
        <v>271</v>
      </c>
      <c r="B12" s="36">
        <f>SUM('SW sites'!I27:'SW sites'!I30)</f>
        <v>202455</v>
      </c>
      <c r="C12" s="36">
        <v>0</v>
      </c>
      <c r="D12" s="36">
        <f>SUM('SW sites'!F27:'SW sites'!F30)</f>
        <v>73255.31</v>
      </c>
      <c r="E12" s="36">
        <f>SUM('SW sites'!O27:'SW sites'!O29)</f>
        <v>0</v>
      </c>
      <c r="F12" s="36">
        <f>SUM('SW sites'!J27:'SW sites'!J30)</f>
        <v>72180</v>
      </c>
      <c r="G12" s="36">
        <f>SUM('SW sites'!M27:'SW sites'!M30)</f>
        <v>2100</v>
      </c>
      <c r="H12" s="36">
        <f>SUM('SW sites'!G27:'SW sites'!G30)</f>
        <v>23883.9</v>
      </c>
      <c r="I12" s="36">
        <f>SUM('SW sites'!P27:'SW sites'!P29)</f>
        <v>0</v>
      </c>
      <c r="J12" s="36">
        <f>SUM('SW sites'!K27:'SW sites'!K29)</f>
        <v>0</v>
      </c>
      <c r="K12" s="36">
        <v>0</v>
      </c>
      <c r="L12" s="36">
        <f>SUM('SW sites'!H27:'SW sites'!H29)</f>
        <v>0</v>
      </c>
      <c r="M12" s="36">
        <f>SUM('SW sites'!Q27:'SW sites'!Q29)</f>
        <v>0</v>
      </c>
      <c r="N12" s="36">
        <f>SUM('SW sites'!R27:'SW sites'!R30)</f>
        <v>27423.91785447302</v>
      </c>
      <c r="O12" s="181">
        <v>6000</v>
      </c>
      <c r="P12" s="196">
        <f t="shared" si="0"/>
        <v>79255.31</v>
      </c>
      <c r="Q12" s="25">
        <f t="shared" si="7"/>
        <v>229878.91785447302</v>
      </c>
      <c r="R12" s="26">
        <f t="shared" si="1"/>
        <v>309134.22785447305</v>
      </c>
      <c r="S12" s="24">
        <f t="shared" si="2"/>
        <v>23883.9</v>
      </c>
      <c r="T12" s="25">
        <f t="shared" si="8"/>
        <v>74280</v>
      </c>
      <c r="U12" s="26">
        <f t="shared" si="3"/>
        <v>98163.9</v>
      </c>
      <c r="V12" s="24">
        <f t="shared" si="4"/>
        <v>0</v>
      </c>
      <c r="W12" s="25">
        <f t="shared" si="5"/>
        <v>0</v>
      </c>
      <c r="X12" s="26">
        <f t="shared" si="6"/>
        <v>0</v>
      </c>
    </row>
    <row r="13" spans="1:24" s="19" customFormat="1" ht="12" x14ac:dyDescent="0.2">
      <c r="A13" s="18" t="s">
        <v>275</v>
      </c>
      <c r="B13" s="36">
        <f>SUM('SW sites'!I35:'SW sites'!I31)</f>
        <v>76990</v>
      </c>
      <c r="C13" s="36">
        <v>0</v>
      </c>
      <c r="D13" s="36">
        <f>SUM('SW sites'!F35:'SW sites'!F31)</f>
        <v>39110.300000000003</v>
      </c>
      <c r="E13" s="36">
        <f>SUM('SW sites'!O35:'SW sites'!O31)</f>
        <v>45040</v>
      </c>
      <c r="F13" s="36">
        <f>SUM('SW sites'!J35:'SW sites'!J31)</f>
        <v>217590</v>
      </c>
      <c r="G13" s="36">
        <f>SUM('SW sites'!M35:'SW sites'!M31)</f>
        <v>4200</v>
      </c>
      <c r="H13" s="36">
        <f>SUM('SW sites'!G35:'SW sites'!G31)</f>
        <v>95535.6</v>
      </c>
      <c r="I13" s="36">
        <f>SUM('SW sites'!P35:'SW sites'!P31)</f>
        <v>0</v>
      </c>
      <c r="J13" s="36">
        <f>SUM('SW sites'!K35:'SW sites'!K31)</f>
        <v>0</v>
      </c>
      <c r="K13" s="36">
        <v>0</v>
      </c>
      <c r="L13" s="36">
        <f>SUM('SW sites'!H35:'SW sites'!H31)</f>
        <v>0</v>
      </c>
      <c r="M13" s="36">
        <f>SUM('SW sites'!Q35:'SW sites'!Q31)</f>
        <v>0</v>
      </c>
      <c r="N13" s="36">
        <f>SUM('SW sites'!R35:'SW sites'!R31)</f>
        <v>19346.437212655255</v>
      </c>
      <c r="O13" s="181">
        <v>3000</v>
      </c>
      <c r="P13" s="196">
        <f>D13+O13</f>
        <v>42110.3</v>
      </c>
      <c r="Q13" s="25">
        <f t="shared" si="7"/>
        <v>141376.43721265526</v>
      </c>
      <c r="R13" s="26">
        <f>P13+Q13</f>
        <v>183486.73721265525</v>
      </c>
      <c r="S13" s="24">
        <f>H13</f>
        <v>95535.6</v>
      </c>
      <c r="T13" s="25">
        <f t="shared" si="8"/>
        <v>221790</v>
      </c>
      <c r="U13" s="26">
        <f>S13+T13</f>
        <v>317325.59999999998</v>
      </c>
      <c r="V13" s="24">
        <f>L13</f>
        <v>0</v>
      </c>
      <c r="W13" s="25">
        <f>J13+M13</f>
        <v>0</v>
      </c>
      <c r="X13" s="26">
        <f>V13+W13</f>
        <v>0</v>
      </c>
    </row>
    <row r="14" spans="1:24" s="19" customFormat="1" ht="12" x14ac:dyDescent="0.2">
      <c r="A14" s="18" t="s">
        <v>287</v>
      </c>
      <c r="B14" s="36">
        <f>SUM('SW sites'!I36:'SW sites'!I38)</f>
        <v>260128</v>
      </c>
      <c r="C14" s="36">
        <v>0</v>
      </c>
      <c r="D14" s="36">
        <f>SUM('SW sites'!F36:'SW sites'!F38)</f>
        <v>99446.23</v>
      </c>
      <c r="E14" s="36">
        <f>SUM('SW sites'!O36:'SW sites'!O38)</f>
        <v>0</v>
      </c>
      <c r="F14" s="36">
        <f>SUM('SW sites'!J36:'SW sites'!J37)</f>
        <v>0</v>
      </c>
      <c r="G14" s="36">
        <v>0</v>
      </c>
      <c r="H14" s="36">
        <f>SUM('SW sites'!G36:'SW sites'!G37)</f>
        <v>0</v>
      </c>
      <c r="I14" s="36">
        <f>SUM('SW sites'!P36:'SW sites'!P37)</f>
        <v>0</v>
      </c>
      <c r="J14" s="36">
        <f>SUM('SW sites'!K36:'SW sites'!K37)</f>
        <v>0</v>
      </c>
      <c r="K14" s="36">
        <v>0</v>
      </c>
      <c r="L14" s="36">
        <f>SUM('SW sites'!H36:'SW sites'!H37)</f>
        <v>0</v>
      </c>
      <c r="M14" s="36">
        <f>SUM('SW sites'!Q36:'SW sites'!Q37)</f>
        <v>0</v>
      </c>
      <c r="N14" s="36">
        <f>SUM('SW sites'!R36:'SW sites'!R38)</f>
        <v>19672.387400262814</v>
      </c>
      <c r="O14" s="181">
        <v>3000</v>
      </c>
      <c r="P14" s="196">
        <f t="shared" si="0"/>
        <v>102446.23</v>
      </c>
      <c r="Q14" s="25">
        <f t="shared" si="7"/>
        <v>279800.38740026281</v>
      </c>
      <c r="R14" s="26">
        <f t="shared" si="1"/>
        <v>382246.6174002628</v>
      </c>
      <c r="S14" s="24">
        <f t="shared" si="2"/>
        <v>0</v>
      </c>
      <c r="T14" s="25">
        <f t="shared" si="8"/>
        <v>0</v>
      </c>
      <c r="U14" s="26">
        <f t="shared" si="3"/>
        <v>0</v>
      </c>
      <c r="V14" s="24">
        <f t="shared" si="4"/>
        <v>0</v>
      </c>
      <c r="W14" s="25">
        <f t="shared" si="5"/>
        <v>0</v>
      </c>
      <c r="X14" s="26">
        <f t="shared" si="6"/>
        <v>0</v>
      </c>
    </row>
    <row r="15" spans="1:24" s="19" customFormat="1" ht="12" x14ac:dyDescent="0.2">
      <c r="A15" s="18" t="s">
        <v>278</v>
      </c>
      <c r="B15" s="36">
        <f>SUM('SW sites'!I39)</f>
        <v>99932</v>
      </c>
      <c r="C15" s="36">
        <f>SUM('SW sites'!L39)</f>
        <v>1000</v>
      </c>
      <c r="D15" s="36">
        <f>SUM('SW sites'!F39)</f>
        <v>23883.9</v>
      </c>
      <c r="E15" s="36">
        <f>SUM('SW sites'!O39)</f>
        <v>20700</v>
      </c>
      <c r="F15" s="36">
        <f>SUM('SW sites'!J39)</f>
        <v>0</v>
      </c>
      <c r="G15" s="36">
        <v>0</v>
      </c>
      <c r="H15" s="36">
        <f>SUM('SW sites'!G39)</f>
        <v>0</v>
      </c>
      <c r="I15" s="36">
        <f>SUM('SW sites'!P39)</f>
        <v>0</v>
      </c>
      <c r="J15" s="36">
        <f>SUM('SW sites'!K39)</f>
        <v>0</v>
      </c>
      <c r="K15" s="36">
        <v>0</v>
      </c>
      <c r="L15" s="36">
        <f>SUM('SW sites'!H39)</f>
        <v>0</v>
      </c>
      <c r="M15" s="36">
        <f>SUM('SW sites'!Q39)</f>
        <v>0</v>
      </c>
      <c r="N15" s="36">
        <f>SUM('SW sites'!R39)</f>
        <v>0</v>
      </c>
      <c r="O15" s="181">
        <v>0</v>
      </c>
      <c r="P15" s="196">
        <f t="shared" si="0"/>
        <v>23883.9</v>
      </c>
      <c r="Q15" s="25">
        <f t="shared" si="7"/>
        <v>121632</v>
      </c>
      <c r="R15" s="26">
        <f t="shared" si="1"/>
        <v>145515.9</v>
      </c>
      <c r="S15" s="24">
        <f t="shared" si="2"/>
        <v>0</v>
      </c>
      <c r="T15" s="25">
        <f t="shared" si="8"/>
        <v>0</v>
      </c>
      <c r="U15" s="26">
        <f t="shared" si="3"/>
        <v>0</v>
      </c>
      <c r="V15" s="24">
        <f t="shared" si="4"/>
        <v>0</v>
      </c>
      <c r="W15" s="25">
        <f t="shared" si="5"/>
        <v>0</v>
      </c>
      <c r="X15" s="26">
        <f t="shared" si="6"/>
        <v>0</v>
      </c>
    </row>
    <row r="16" spans="1:24" s="19" customFormat="1" ht="12" x14ac:dyDescent="0.2">
      <c r="A16" s="18" t="s">
        <v>280</v>
      </c>
      <c r="B16" s="36">
        <f>SUM('SW sites'!I40:'SW sites'!I41)</f>
        <v>219968</v>
      </c>
      <c r="C16" s="36">
        <f>SUM('SW sites'!L40:'SW sites'!L41)</f>
        <v>1000</v>
      </c>
      <c r="D16" s="36">
        <f>SUM('SW sites'!F40:'SW sites'!F41)</f>
        <v>68764.88</v>
      </c>
      <c r="E16" s="36">
        <f>SUM('SW sites'!O40:'SW sites'!O41)</f>
        <v>11500</v>
      </c>
      <c r="F16" s="36">
        <f>SUM('SW sites'!J40:'SW sites'!J41)</f>
        <v>0</v>
      </c>
      <c r="G16" s="36">
        <v>0</v>
      </c>
      <c r="H16" s="36">
        <f>SUM('SW sites'!G40:'SW sites'!G41)</f>
        <v>0</v>
      </c>
      <c r="I16" s="36">
        <f>SUM('SW sites'!P40:'SW sites'!P41)</f>
        <v>0</v>
      </c>
      <c r="J16" s="36">
        <f>SUM('SW sites'!K40:'SW sites'!K41)</f>
        <v>0</v>
      </c>
      <c r="K16" s="36">
        <v>0</v>
      </c>
      <c r="L16" s="36">
        <f>SUM('SW sites'!H40:'SW sites'!H41)</f>
        <v>0</v>
      </c>
      <c r="M16" s="36">
        <f>SUM('SW sites'!Q40:'SW sites'!Q41)</f>
        <v>0</v>
      </c>
      <c r="N16" s="36">
        <f>SUM('SW sites'!R40:'SW sites'!R41)</f>
        <v>13230.038171763383</v>
      </c>
      <c r="O16" s="181">
        <v>3000</v>
      </c>
      <c r="P16" s="196">
        <f t="shared" si="0"/>
        <v>71764.88</v>
      </c>
      <c r="Q16" s="25">
        <f t="shared" si="7"/>
        <v>245698.03817176339</v>
      </c>
      <c r="R16" s="26">
        <f t="shared" si="1"/>
        <v>317462.91817176342</v>
      </c>
      <c r="S16" s="24">
        <f t="shared" si="2"/>
        <v>0</v>
      </c>
      <c r="T16" s="25">
        <f t="shared" si="8"/>
        <v>0</v>
      </c>
      <c r="U16" s="26">
        <f t="shared" si="3"/>
        <v>0</v>
      </c>
      <c r="V16" s="24">
        <f t="shared" si="4"/>
        <v>0</v>
      </c>
      <c r="W16" s="25">
        <f t="shared" si="5"/>
        <v>0</v>
      </c>
      <c r="X16" s="26">
        <f t="shared" si="6"/>
        <v>0</v>
      </c>
    </row>
    <row r="17" spans="1:24" s="19" customFormat="1" ht="12" x14ac:dyDescent="0.2">
      <c r="A17" s="18" t="s">
        <v>314</v>
      </c>
      <c r="B17" s="36">
        <f>SUM('SW sites'!I42:'SW sites'!I43)</f>
        <v>71999</v>
      </c>
      <c r="C17" s="36">
        <v>0</v>
      </c>
      <c r="D17" s="36">
        <f>SUM('SW sites'!F42:'SW sites'!F43)</f>
        <v>53538.48</v>
      </c>
      <c r="E17" s="36">
        <f>SUM('SW sites'!O42:'SW sites'!O43)</f>
        <v>0</v>
      </c>
      <c r="F17" s="36">
        <f>SUM('SW sites'!J42:'SW sites'!J43)</f>
        <v>0</v>
      </c>
      <c r="G17" s="36">
        <v>0</v>
      </c>
      <c r="H17" s="36">
        <f>SUM('SW sites'!G42:'SW sites'!G43)</f>
        <v>0</v>
      </c>
      <c r="I17" s="36">
        <f>SUM('SW sites'!P42:'SW sites'!P43)</f>
        <v>0</v>
      </c>
      <c r="J17" s="36">
        <f>SUM('SW sites'!K42:'SW sites'!K43)</f>
        <v>0</v>
      </c>
      <c r="K17" s="36">
        <v>0</v>
      </c>
      <c r="L17" s="36">
        <f>SUM('SW sites'!H42:'SW sites'!H43)</f>
        <v>0</v>
      </c>
      <c r="M17" s="36">
        <f>SUM('SW sites'!Q42:'SW sites'!Q43)</f>
        <v>0</v>
      </c>
      <c r="N17" s="36">
        <f>SUM('SW sites'!R42:'SW sites'!R43)</f>
        <v>0</v>
      </c>
      <c r="O17" s="181">
        <v>0</v>
      </c>
      <c r="P17" s="196">
        <f t="shared" si="0"/>
        <v>53538.48</v>
      </c>
      <c r="Q17" s="25">
        <f t="shared" si="7"/>
        <v>71999</v>
      </c>
      <c r="R17" s="26">
        <f t="shared" si="1"/>
        <v>125537.48000000001</v>
      </c>
      <c r="S17" s="24">
        <f t="shared" si="2"/>
        <v>0</v>
      </c>
      <c r="T17" s="25">
        <f t="shared" si="8"/>
        <v>0</v>
      </c>
      <c r="U17" s="26">
        <f t="shared" si="3"/>
        <v>0</v>
      </c>
      <c r="V17" s="24">
        <f t="shared" si="4"/>
        <v>0</v>
      </c>
      <c r="W17" s="25">
        <f t="shared" si="5"/>
        <v>0</v>
      </c>
      <c r="X17" s="26">
        <f t="shared" si="6"/>
        <v>0</v>
      </c>
    </row>
    <row r="18" spans="1:24" s="19" customFormat="1" ht="12" x14ac:dyDescent="0.2">
      <c r="A18" s="18" t="s">
        <v>315</v>
      </c>
      <c r="B18" s="36">
        <f>SUM('SW sites'!I44:'SW sites'!I47)</f>
        <v>0</v>
      </c>
      <c r="C18" s="36">
        <v>0</v>
      </c>
      <c r="D18" s="36">
        <f>SUM('SW sites'!F44:'SW sites'!F47)</f>
        <v>0</v>
      </c>
      <c r="E18" s="36">
        <f>SUM('SW sites'!O44:'SW sites'!O47)</f>
        <v>45900</v>
      </c>
      <c r="F18" s="36">
        <f>SUM('SW sites'!J44:'SW sites'!J47)</f>
        <v>209745</v>
      </c>
      <c r="G18" s="36">
        <f>SUM('SW sites'!M44:'SW sites'!M47)</f>
        <v>5600</v>
      </c>
      <c r="H18" s="36">
        <f>SUM('SW sites'!G44:'SW sites'!G47)</f>
        <v>95535.6</v>
      </c>
      <c r="I18" s="36">
        <f>SUM('SW sites'!H44:'SW sites'!H47)</f>
        <v>0</v>
      </c>
      <c r="J18" s="36">
        <f>SUM('SW sites'!K44:'SW sites'!K47)</f>
        <v>0</v>
      </c>
      <c r="K18" s="36">
        <v>0</v>
      </c>
      <c r="L18" s="36">
        <f>SUM('SW sites'!H44:'SW sites'!H47)</f>
        <v>0</v>
      </c>
      <c r="M18" s="36">
        <v>0</v>
      </c>
      <c r="N18" s="36">
        <f>SUM('SW sites'!R44:'SW sites'!R47)</f>
        <v>0</v>
      </c>
      <c r="O18" s="181">
        <v>0</v>
      </c>
      <c r="P18" s="196">
        <f t="shared" si="0"/>
        <v>0</v>
      </c>
      <c r="Q18" s="25">
        <f t="shared" si="7"/>
        <v>45900</v>
      </c>
      <c r="R18" s="26">
        <f t="shared" si="1"/>
        <v>45900</v>
      </c>
      <c r="S18" s="24">
        <f t="shared" si="2"/>
        <v>95535.6</v>
      </c>
      <c r="T18" s="25">
        <f t="shared" si="8"/>
        <v>215345</v>
      </c>
      <c r="U18" s="26">
        <f t="shared" si="3"/>
        <v>310880.59999999998</v>
      </c>
      <c r="V18" s="24">
        <f t="shared" si="4"/>
        <v>0</v>
      </c>
      <c r="W18" s="25">
        <f t="shared" si="5"/>
        <v>0</v>
      </c>
      <c r="X18" s="26">
        <f t="shared" si="6"/>
        <v>0</v>
      </c>
    </row>
    <row r="19" spans="1:24" s="19" customFormat="1" ht="12" x14ac:dyDescent="0.2">
      <c r="A19" s="18" t="s">
        <v>283</v>
      </c>
      <c r="B19" s="36">
        <f>SUM('SW sites'!I48:'SW sites'!I54)</f>
        <v>19565</v>
      </c>
      <c r="C19" s="36">
        <v>0</v>
      </c>
      <c r="D19" s="36">
        <f>SUM('SW sites'!F48:'SW sites'!F54)</f>
        <v>4490.43</v>
      </c>
      <c r="E19" s="36">
        <f>SUM('SW sites'!O48:'SW sites'!O54)</f>
        <v>18640</v>
      </c>
      <c r="F19" s="36">
        <f>SUM('SW sites'!J48:'SW sites'!J54)</f>
        <v>429793</v>
      </c>
      <c r="G19" s="36">
        <f>SUM('SW sites'!M48:'SW sites'!M54)</f>
        <v>9800</v>
      </c>
      <c r="H19" s="36">
        <f>SUM('SW sites'!G48:'SW sites'!G54)</f>
        <v>149074.07999999999</v>
      </c>
      <c r="I19" s="36">
        <f>SUM('SW sites'!P48:'SW sites'!P54)</f>
        <v>0</v>
      </c>
      <c r="J19" s="36">
        <f>SUM('SW sites'!K48:'SW sites'!K54)</f>
        <v>0</v>
      </c>
      <c r="K19" s="36">
        <v>0</v>
      </c>
      <c r="L19" s="36">
        <f>SUM('SW sites'!H48:'SW sites'!H54)</f>
        <v>0</v>
      </c>
      <c r="M19" s="36">
        <f>SUM('SW sites'!Q48:'SW sites'!Q54)</f>
        <v>40800</v>
      </c>
      <c r="N19" s="36">
        <f>SUM('SW sites'!R48:'SW sites'!R54)</f>
        <v>18936.546882008362</v>
      </c>
      <c r="O19" s="181">
        <v>3000</v>
      </c>
      <c r="P19" s="196">
        <f t="shared" si="0"/>
        <v>7490.43</v>
      </c>
      <c r="Q19" s="25">
        <f t="shared" si="7"/>
        <v>57141.546882008362</v>
      </c>
      <c r="R19" s="26">
        <f t="shared" si="1"/>
        <v>64631.976882008363</v>
      </c>
      <c r="S19" s="24">
        <f t="shared" si="2"/>
        <v>149074.07999999999</v>
      </c>
      <c r="T19" s="25">
        <f t="shared" si="8"/>
        <v>439593</v>
      </c>
      <c r="U19" s="26">
        <f t="shared" si="3"/>
        <v>588667.07999999996</v>
      </c>
      <c r="V19" s="24">
        <f t="shared" si="4"/>
        <v>0</v>
      </c>
      <c r="W19" s="25">
        <f>J19+K19+M19</f>
        <v>40800</v>
      </c>
      <c r="X19" s="26">
        <f t="shared" si="6"/>
        <v>40800</v>
      </c>
    </row>
    <row r="20" spans="1:24" s="19" customFormat="1" ht="12" x14ac:dyDescent="0.2">
      <c r="A20" s="18" t="s">
        <v>270</v>
      </c>
      <c r="B20" s="36">
        <f>SUM('SW sites'!I55:'SW sites'!I58)</f>
        <v>201050</v>
      </c>
      <c r="C20" s="36">
        <f>SUM('SW sites'!L55:'SW sites'!L58)</f>
        <v>3400</v>
      </c>
      <c r="D20" s="36">
        <f>SUM('SW sites'!F55:'SW sites'!F58)</f>
        <v>73255.31</v>
      </c>
      <c r="E20" s="36">
        <f>SUM('SW sites'!O55:'SW sites'!O58)</f>
        <v>20770</v>
      </c>
      <c r="F20" s="36">
        <f>SUM('SW sites'!J55:'SW sites'!J58)</f>
        <v>12692</v>
      </c>
      <c r="G20" s="36">
        <f>SUM('SW sites'!M55:'SW sites'!M58)</f>
        <v>2700</v>
      </c>
      <c r="H20" s="36">
        <f>SUM('SW sites'!G55:'SW sites'!G58)</f>
        <v>23883.9</v>
      </c>
      <c r="I20" s="36">
        <f>SUM('SW sites'!P55:'SW sites'!P58)</f>
        <v>0</v>
      </c>
      <c r="J20" s="36">
        <f>SUM('SW sites'!K55:'SW sites'!K58)</f>
        <v>0</v>
      </c>
      <c r="K20" s="36">
        <v>0</v>
      </c>
      <c r="L20" s="36">
        <f>SUM('SW sites'!H55:'SW sites'!H58)</f>
        <v>0</v>
      </c>
      <c r="M20" s="36">
        <f>SUM('SW sites'!Q55:'SW sites'!Q58)</f>
        <v>0</v>
      </c>
      <c r="N20" s="36">
        <f>SUM('SW sites'!R55:'SW sites'!R58)</f>
        <v>38965.944107507792</v>
      </c>
      <c r="O20" s="181">
        <v>6000</v>
      </c>
      <c r="P20" s="196">
        <f t="shared" si="0"/>
        <v>79255.31</v>
      </c>
      <c r="Q20" s="25">
        <f t="shared" si="7"/>
        <v>264185.94410750782</v>
      </c>
      <c r="R20" s="26">
        <f t="shared" si="1"/>
        <v>343441.25410750782</v>
      </c>
      <c r="S20" s="24">
        <f t="shared" si="2"/>
        <v>23883.9</v>
      </c>
      <c r="T20" s="25">
        <f>F20+G20+I20</f>
        <v>15392</v>
      </c>
      <c r="U20" s="26">
        <f t="shared" si="3"/>
        <v>39275.9</v>
      </c>
      <c r="V20" s="24">
        <f t="shared" si="4"/>
        <v>0</v>
      </c>
      <c r="W20" s="25">
        <f t="shared" si="5"/>
        <v>0</v>
      </c>
      <c r="X20" s="26">
        <f t="shared" si="6"/>
        <v>0</v>
      </c>
    </row>
    <row r="21" spans="1:24" s="19" customFormat="1" ht="12" x14ac:dyDescent="0.2">
      <c r="A21" s="18" t="s">
        <v>397</v>
      </c>
      <c r="B21" s="36">
        <f>SUM('SW sites'!I59)</f>
        <v>88189</v>
      </c>
      <c r="C21" s="36">
        <v>0</v>
      </c>
      <c r="D21" s="36">
        <f>SUM('SW sites'!F59)</f>
        <v>39110.300000000003</v>
      </c>
      <c r="E21" s="36">
        <f>SUM('SW sites'!O59)</f>
        <v>0</v>
      </c>
      <c r="F21" s="36">
        <f>SUM('SW sites'!J59)</f>
        <v>0</v>
      </c>
      <c r="G21" s="36">
        <v>0</v>
      </c>
      <c r="H21" s="36">
        <f>SUM('SW sites'!G59)</f>
        <v>0</v>
      </c>
      <c r="I21" s="36">
        <f>SUM('SW sites'!P59)</f>
        <v>0</v>
      </c>
      <c r="J21" s="36">
        <f>SUM('SW sites'!K59)</f>
        <v>0</v>
      </c>
      <c r="K21" s="36">
        <v>0</v>
      </c>
      <c r="L21" s="36">
        <f>SUM('SW sites'!H59)</f>
        <v>0</v>
      </c>
      <c r="M21" s="36">
        <f>SUM('SW sites'!Q59)</f>
        <v>0</v>
      </c>
      <c r="N21" s="36">
        <v>0</v>
      </c>
      <c r="O21" s="181">
        <v>0</v>
      </c>
      <c r="P21" s="196">
        <f t="shared" si="0"/>
        <v>39110.300000000003</v>
      </c>
      <c r="Q21" s="25">
        <f t="shared" si="7"/>
        <v>88189</v>
      </c>
      <c r="R21" s="26">
        <f t="shared" si="1"/>
        <v>127299.3</v>
      </c>
      <c r="S21" s="24">
        <f t="shared" si="2"/>
        <v>0</v>
      </c>
      <c r="T21" s="25">
        <f t="shared" si="8"/>
        <v>0</v>
      </c>
      <c r="U21" s="26">
        <f t="shared" si="3"/>
        <v>0</v>
      </c>
      <c r="V21" s="24">
        <f t="shared" si="4"/>
        <v>0</v>
      </c>
      <c r="W21" s="25">
        <f t="shared" si="5"/>
        <v>0</v>
      </c>
      <c r="X21" s="26">
        <f t="shared" si="6"/>
        <v>0</v>
      </c>
    </row>
    <row r="22" spans="1:24" s="19" customFormat="1" ht="12" x14ac:dyDescent="0.2">
      <c r="A22" s="18" t="s">
        <v>279</v>
      </c>
      <c r="B22" s="36">
        <f>SUM('SW sites'!I60:'SW sites'!I61)</f>
        <v>117058</v>
      </c>
      <c r="C22" s="36">
        <v>0</v>
      </c>
      <c r="D22" s="36">
        <f>SUM('SW sites'!F60:'SW sites'!F61)</f>
        <v>62193.02</v>
      </c>
      <c r="E22" s="36">
        <f>SUM('SW sites'!O60:'SW sites'!O61)</f>
        <v>0</v>
      </c>
      <c r="F22" s="36">
        <f>SUM('SW sites'!J60:'SW sites'!J61)</f>
        <v>0</v>
      </c>
      <c r="G22" s="36">
        <v>0</v>
      </c>
      <c r="H22" s="36">
        <f>SUM('SW sites'!G60:'SW sites'!G61)</f>
        <v>0</v>
      </c>
      <c r="I22" s="36">
        <f>SUM('SW sites'!P60:'SW sites'!P61)</f>
        <v>0</v>
      </c>
      <c r="J22" s="36">
        <f>SUM('SW sites'!K60:'SW sites'!K61)</f>
        <v>0</v>
      </c>
      <c r="K22" s="36">
        <v>0</v>
      </c>
      <c r="L22" s="36">
        <f>SUM('SW sites'!H60:'SW sites'!H61)</f>
        <v>0</v>
      </c>
      <c r="M22" s="36">
        <f>SUM('SW sites'!Q60:'SW sites'!Q61)</f>
        <v>0</v>
      </c>
      <c r="N22" s="36">
        <f>SUM('SW sites'!R60:'SW sites'!R61)</f>
        <v>13845</v>
      </c>
      <c r="O22" s="181">
        <v>3000</v>
      </c>
      <c r="P22" s="196">
        <f t="shared" si="0"/>
        <v>65193.02</v>
      </c>
      <c r="Q22" s="25">
        <f t="shared" si="7"/>
        <v>130903</v>
      </c>
      <c r="R22" s="26">
        <f t="shared" si="1"/>
        <v>196096.02</v>
      </c>
      <c r="S22" s="24">
        <f t="shared" si="2"/>
        <v>0</v>
      </c>
      <c r="T22" s="25">
        <f t="shared" si="8"/>
        <v>0</v>
      </c>
      <c r="U22" s="26">
        <f t="shared" si="3"/>
        <v>0</v>
      </c>
      <c r="V22" s="24">
        <f t="shared" si="4"/>
        <v>0</v>
      </c>
      <c r="W22" s="25">
        <f t="shared" si="5"/>
        <v>0</v>
      </c>
      <c r="X22" s="26">
        <f t="shared" si="6"/>
        <v>0</v>
      </c>
    </row>
    <row r="23" spans="1:24" s="19" customFormat="1" ht="13.5" customHeight="1" x14ac:dyDescent="0.2">
      <c r="A23" s="18" t="s">
        <v>342</v>
      </c>
      <c r="B23" s="36">
        <f>SUM('SW sites'!I64:'SW sites'!I62)</f>
        <v>0</v>
      </c>
      <c r="C23" s="36">
        <v>0</v>
      </c>
      <c r="D23" s="36">
        <f>SUM('SW sites'!F64:'SW sites'!F62)</f>
        <v>0</v>
      </c>
      <c r="E23" s="36">
        <f>SUM('SW sites'!O64:'SW sites'!O62)</f>
        <v>0</v>
      </c>
      <c r="F23" s="36">
        <f>SUM('SW sites'!J64:'SW sites'!J62)</f>
        <v>162633</v>
      </c>
      <c r="G23" s="36">
        <f>SUM('SW sites'!M64:'SW sites'!M62)</f>
        <v>3900</v>
      </c>
      <c r="H23" s="36">
        <f>SUM('SW sites'!G64:'SW sites'!G62)</f>
        <v>71651.7</v>
      </c>
      <c r="I23" s="36">
        <f>SUM('SW sites'!P64:'SW sites'!P62)</f>
        <v>41335</v>
      </c>
      <c r="J23" s="36">
        <f>SUM('SW sites'!K64:'SW sites'!K62)</f>
        <v>0</v>
      </c>
      <c r="K23" s="36">
        <v>0</v>
      </c>
      <c r="L23" s="36">
        <f>SUM('SW sites'!H64:'SW sites'!H62)</f>
        <v>0</v>
      </c>
      <c r="M23" s="36">
        <f>SUM('SW sites'!Q64:'SW sites'!Q62)</f>
        <v>0</v>
      </c>
      <c r="N23" s="36">
        <f>SUM('SW sites'!R64:'SW sites'!R62)</f>
        <v>0</v>
      </c>
      <c r="O23" s="181">
        <v>0</v>
      </c>
      <c r="P23" s="196">
        <f>D23+O23</f>
        <v>0</v>
      </c>
      <c r="Q23" s="25">
        <f t="shared" si="7"/>
        <v>0</v>
      </c>
      <c r="R23" s="26">
        <f>P23+Q23</f>
        <v>0</v>
      </c>
      <c r="S23" s="24">
        <f>H23</f>
        <v>71651.7</v>
      </c>
      <c r="T23" s="25">
        <f t="shared" si="8"/>
        <v>207868</v>
      </c>
      <c r="U23" s="26">
        <f>S23+T23</f>
        <v>279519.7</v>
      </c>
      <c r="V23" s="24">
        <f>L23</f>
        <v>0</v>
      </c>
      <c r="W23" s="25">
        <f>J23+M23</f>
        <v>0</v>
      </c>
      <c r="X23" s="26">
        <f>V23+W23</f>
        <v>0</v>
      </c>
    </row>
    <row r="24" spans="1:24" s="19" customFormat="1" ht="12" x14ac:dyDescent="0.2">
      <c r="A24" s="18" t="s">
        <v>284</v>
      </c>
      <c r="B24" s="36">
        <f>SUM('SW sites'!I65:'SW sites'!I67)</f>
        <v>170307</v>
      </c>
      <c r="C24" s="36">
        <f>SUM('SW sites'!L65:'SW sites'!L67)</f>
        <v>1800</v>
      </c>
      <c r="D24" s="36">
        <f>SUM('SW sites'!F65:'SW sites'!F67)</f>
        <v>68764.88</v>
      </c>
      <c r="E24" s="36">
        <f>SUM('SW sites'!O65:'SW sites'!O67)</f>
        <v>0</v>
      </c>
      <c r="F24" s="36">
        <f>SUM('SW sites'!J65:'SW sites'!J67)</f>
        <v>0</v>
      </c>
      <c r="G24" s="36">
        <v>0</v>
      </c>
      <c r="H24" s="36">
        <f>SUM('SW sites'!G65:'SW sites'!G67)</f>
        <v>0</v>
      </c>
      <c r="I24" s="36">
        <f>SUM('SW sites'!P65:'SW sites'!P67)</f>
        <v>0</v>
      </c>
      <c r="J24" s="36">
        <f>SUM('SW sites'!K65:'SW sites'!K67)</f>
        <v>68876</v>
      </c>
      <c r="K24" s="36">
        <f>SUM('SW sites'!N65:'SW sites'!N67)</f>
        <v>1800</v>
      </c>
      <c r="L24" s="36">
        <f>SUM('SW sites'!H65:'SW sites'!H67)</f>
        <v>23883.9</v>
      </c>
      <c r="M24" s="36">
        <f>SUM('SW sites'!Q65:'SW sites'!Q67)</f>
        <v>20700</v>
      </c>
      <c r="N24" s="36">
        <f>SUM('SW sites'!R65:'SW sites'!R67)</f>
        <v>18828.14820962611</v>
      </c>
      <c r="O24" s="181">
        <v>3000</v>
      </c>
      <c r="P24" s="196">
        <f t="shared" si="0"/>
        <v>71764.88</v>
      </c>
      <c r="Q24" s="25">
        <f t="shared" si="7"/>
        <v>190935.14820962612</v>
      </c>
      <c r="R24" s="26">
        <f t="shared" si="1"/>
        <v>262700.02820962609</v>
      </c>
      <c r="S24" s="24">
        <f t="shared" si="2"/>
        <v>0</v>
      </c>
      <c r="T24" s="25">
        <f t="shared" si="8"/>
        <v>0</v>
      </c>
      <c r="U24" s="26">
        <f t="shared" si="3"/>
        <v>0</v>
      </c>
      <c r="V24" s="24">
        <f t="shared" si="4"/>
        <v>23883.9</v>
      </c>
      <c r="W24" s="25">
        <f>J24+K24+M24</f>
        <v>91376</v>
      </c>
      <c r="X24" s="26">
        <f t="shared" si="6"/>
        <v>115259.9</v>
      </c>
    </row>
    <row r="25" spans="1:24" s="19" customFormat="1" ht="12" x14ac:dyDescent="0.2">
      <c r="A25" s="18" t="s">
        <v>557</v>
      </c>
      <c r="B25" s="36">
        <f>SUM('SW sites'!I68:'SW sites'!I69)</f>
        <v>97874</v>
      </c>
      <c r="C25" s="36">
        <f>SUM('SW sites'!L68:'SW sites'!L69)</f>
        <v>0</v>
      </c>
      <c r="D25" s="36">
        <f>SUM('SW sites'!F68:'SW sites'!F69)</f>
        <v>28374.33</v>
      </c>
      <c r="E25" s="36">
        <f>SUM('SW sites'!O68:'SW sites'!O69)</f>
        <v>0</v>
      </c>
      <c r="F25" s="36">
        <f>SUM('SW sites'!J68:'SW sites'!J69)</f>
        <v>0</v>
      </c>
      <c r="G25" s="36">
        <v>0</v>
      </c>
      <c r="H25" s="36">
        <f>SUM('SW sites'!G68:'SW sites'!G69)</f>
        <v>0</v>
      </c>
      <c r="I25" s="36">
        <f>SUM('SW sites'!P68:'SW sites'!P69)</f>
        <v>0</v>
      </c>
      <c r="J25" s="36">
        <f>SUM('SW sites'!K68:'SW sites'!K69)</f>
        <v>0</v>
      </c>
      <c r="K25" s="36">
        <f>SUM('SW sites'!N68:'SW sites'!N69)</f>
        <v>0</v>
      </c>
      <c r="L25" s="36">
        <f>SUM('SW sites'!H68:'SW sites'!H69)</f>
        <v>0</v>
      </c>
      <c r="M25" s="36">
        <f>SUM('SW sites'!Q68:'SW sites'!Q69)</f>
        <v>0</v>
      </c>
      <c r="N25" s="36">
        <f>SUM('SW sites'!R68:'SW sites'!R69)</f>
        <v>21153.487925175315</v>
      </c>
      <c r="O25" s="181">
        <v>3000</v>
      </c>
      <c r="P25" s="196">
        <f t="shared" ref="P25" si="9">D25+O25</f>
        <v>31374.33</v>
      </c>
      <c r="Q25" s="25">
        <f t="shared" ref="Q25" si="10">B25+C25+N25+E25</f>
        <v>119027.48792517532</v>
      </c>
      <c r="R25" s="26">
        <f t="shared" ref="R25" si="11">P25+Q25</f>
        <v>150401.8179251753</v>
      </c>
      <c r="S25" s="24">
        <f t="shared" ref="S25" si="12">H25</f>
        <v>0</v>
      </c>
      <c r="T25" s="25">
        <f t="shared" ref="T25" si="13">F25+G25+I25</f>
        <v>0</v>
      </c>
      <c r="U25" s="26">
        <f t="shared" ref="U25" si="14">S25+T25</f>
        <v>0</v>
      </c>
      <c r="V25" s="24">
        <f t="shared" ref="V25" si="15">L25</f>
        <v>0</v>
      </c>
      <c r="W25" s="25">
        <f t="shared" ref="W25" si="16">J25+M25</f>
        <v>0</v>
      </c>
      <c r="X25" s="26">
        <f t="shared" ref="X25" si="17">V25+W25</f>
        <v>0</v>
      </c>
    </row>
    <row r="26" spans="1:24" s="19" customFormat="1" ht="12" x14ac:dyDescent="0.2">
      <c r="A26" s="18" t="s">
        <v>272</v>
      </c>
      <c r="B26" s="36">
        <f>SUM('SW sites'!I72:'SW sites'!I70)</f>
        <v>232336</v>
      </c>
      <c r="C26" s="36">
        <v>0</v>
      </c>
      <c r="D26" s="36">
        <f>SUM('SW sites'!F72:'SW sites'!F70)</f>
        <v>107875.18</v>
      </c>
      <c r="E26" s="36">
        <f>SUM('SW sites'!O72:'SW sites'!O70)</f>
        <v>0</v>
      </c>
      <c r="F26" s="36">
        <f>SUM('SW sites'!J72:'SW sites'!J70)</f>
        <v>0</v>
      </c>
      <c r="G26" s="36">
        <v>0</v>
      </c>
      <c r="H26" s="36">
        <f>SUM('SW sites'!G72:'SW sites'!G70)</f>
        <v>0</v>
      </c>
      <c r="I26" s="36">
        <f>SUM('SW sites'!P72:'SW sites'!P70)</f>
        <v>0</v>
      </c>
      <c r="J26" s="36">
        <f>SUM('SW sites'!K72:'SW sites'!K70)</f>
        <v>0</v>
      </c>
      <c r="K26" s="36">
        <v>0</v>
      </c>
      <c r="L26" s="36">
        <f>SUM('SW sites'!H72:'SW sites'!H70)</f>
        <v>0</v>
      </c>
      <c r="M26" s="36">
        <f>SUM('SW sites'!Q72:'SW sites'!Q70)</f>
        <v>0</v>
      </c>
      <c r="N26" s="36">
        <f>SUM('SW sites'!R72:'SW sites'!R70)</f>
        <v>30122.602462447754</v>
      </c>
      <c r="O26" s="181">
        <v>6000</v>
      </c>
      <c r="P26" s="196">
        <f>D26+O26</f>
        <v>113875.18</v>
      </c>
      <c r="Q26" s="25">
        <f t="shared" si="7"/>
        <v>262458.60246244777</v>
      </c>
      <c r="R26" s="26">
        <f>P26+Q26</f>
        <v>376333.78246244777</v>
      </c>
      <c r="S26" s="24">
        <f>H26</f>
        <v>0</v>
      </c>
      <c r="T26" s="25">
        <f t="shared" si="8"/>
        <v>0</v>
      </c>
      <c r="U26" s="26">
        <f>S26+T26</f>
        <v>0</v>
      </c>
      <c r="V26" s="24">
        <f>L26</f>
        <v>0</v>
      </c>
      <c r="W26" s="25">
        <f>J26+M26</f>
        <v>0</v>
      </c>
      <c r="X26" s="26">
        <f>V26+W26</f>
        <v>0</v>
      </c>
    </row>
    <row r="27" spans="1:24" s="19" customFormat="1" ht="12" x14ac:dyDescent="0.2">
      <c r="A27" s="18" t="s">
        <v>347</v>
      </c>
      <c r="B27" s="36">
        <f>SUM('SW sites'!I73)</f>
        <v>29205</v>
      </c>
      <c r="C27" s="36">
        <v>0</v>
      </c>
      <c r="D27" s="36">
        <f>SUM('SW sites'!F73)</f>
        <v>23883.9</v>
      </c>
      <c r="E27" s="36">
        <f>SUM('SW sites'!O73)</f>
        <v>0</v>
      </c>
      <c r="F27" s="36">
        <f>SUM('SW sites'!J73)</f>
        <v>0</v>
      </c>
      <c r="G27" s="36">
        <v>0</v>
      </c>
      <c r="H27" s="36">
        <f>SUM('SW sites'!G73)</f>
        <v>0</v>
      </c>
      <c r="I27" s="36">
        <f>SUM('SW sites'!P73)</f>
        <v>0</v>
      </c>
      <c r="J27" s="36">
        <f>SUM('SW sites'!K73)</f>
        <v>0</v>
      </c>
      <c r="K27" s="36">
        <v>0</v>
      </c>
      <c r="L27" s="36">
        <f>SUM('SW sites'!H73)</f>
        <v>0</v>
      </c>
      <c r="M27" s="36">
        <f>SUM('SW sites'!Q73)</f>
        <v>0</v>
      </c>
      <c r="N27" s="36">
        <f>SUM('SW sites'!R73)</f>
        <v>0</v>
      </c>
      <c r="O27" s="181">
        <v>0</v>
      </c>
      <c r="P27" s="196">
        <f>D27+O27</f>
        <v>23883.9</v>
      </c>
      <c r="Q27" s="25">
        <f t="shared" si="7"/>
        <v>29205</v>
      </c>
      <c r="R27" s="26">
        <f>P27+Q27</f>
        <v>53088.9</v>
      </c>
      <c r="S27" s="24">
        <f>H27</f>
        <v>0</v>
      </c>
      <c r="T27" s="25">
        <f t="shared" si="8"/>
        <v>0</v>
      </c>
      <c r="U27" s="26">
        <f>S27+T27</f>
        <v>0</v>
      </c>
      <c r="V27" s="24">
        <f>L27</f>
        <v>0</v>
      </c>
      <c r="W27" s="25">
        <f>J27+M27</f>
        <v>0</v>
      </c>
      <c r="X27" s="26">
        <f>V27+W27</f>
        <v>0</v>
      </c>
    </row>
    <row r="28" spans="1:24" s="19" customFormat="1" ht="12" x14ac:dyDescent="0.2">
      <c r="A28" s="18" t="s">
        <v>48</v>
      </c>
      <c r="B28" s="36">
        <f>SUM('SW sites'!I74:'SW sites'!I77)</f>
        <v>239664</v>
      </c>
      <c r="C28" s="36">
        <f>SUM('SW sites'!L74:'SW sites'!L77)</f>
        <v>2700</v>
      </c>
      <c r="D28" s="36">
        <f>SUM('SW sites'!F74:'SW sites'!F77)</f>
        <v>97139.21</v>
      </c>
      <c r="E28" s="36">
        <f>SUM('SW sites'!O74:'SW sites'!O77)</f>
        <v>0</v>
      </c>
      <c r="F28" s="36">
        <f>SUM('SW sites'!J74:'SW sites'!J77)</f>
        <v>0</v>
      </c>
      <c r="G28" s="36">
        <v>0</v>
      </c>
      <c r="H28" s="36">
        <f>SUM('SW sites'!G74:'SW sites'!G77)</f>
        <v>0</v>
      </c>
      <c r="I28" s="36">
        <f>SUM('SW sites'!P74:'SW sites'!P77)</f>
        <v>0</v>
      </c>
      <c r="J28" s="36">
        <f>SUM('SW sites'!K74:'SW sites'!K77)</f>
        <v>0</v>
      </c>
      <c r="K28" s="36">
        <v>0</v>
      </c>
      <c r="L28" s="36">
        <f>SUM('SW sites'!H74:'SW sites'!H77)</f>
        <v>0</v>
      </c>
      <c r="M28" s="36">
        <f>SUM('SW sites'!Q74:'SW sites'!Q77)</f>
        <v>0</v>
      </c>
      <c r="N28" s="36">
        <f>SUM('SW sites'!R74:'SW sites'!R77)</f>
        <v>42444.352441949566</v>
      </c>
      <c r="O28" s="181">
        <v>6000</v>
      </c>
      <c r="P28" s="196">
        <f t="shared" si="0"/>
        <v>103139.21</v>
      </c>
      <c r="Q28" s="25">
        <f t="shared" si="7"/>
        <v>284808.35244194954</v>
      </c>
      <c r="R28" s="26">
        <f t="shared" si="1"/>
        <v>387947.56244194956</v>
      </c>
      <c r="S28" s="24">
        <f t="shared" si="2"/>
        <v>0</v>
      </c>
      <c r="T28" s="25">
        <f t="shared" si="8"/>
        <v>0</v>
      </c>
      <c r="U28" s="26">
        <f t="shared" si="3"/>
        <v>0</v>
      </c>
      <c r="V28" s="24">
        <f t="shared" si="4"/>
        <v>0</v>
      </c>
      <c r="W28" s="25">
        <f t="shared" si="5"/>
        <v>0</v>
      </c>
      <c r="X28" s="26">
        <f t="shared" si="6"/>
        <v>0</v>
      </c>
    </row>
    <row r="29" spans="1:24" s="19" customFormat="1" ht="12" x14ac:dyDescent="0.2">
      <c r="A29" s="18" t="s">
        <v>268</v>
      </c>
      <c r="B29" s="36">
        <f>SUM('SW sites'!I78)</f>
        <v>68009</v>
      </c>
      <c r="C29" s="36">
        <f>SUM('SW sites'!L78)</f>
        <v>2200</v>
      </c>
      <c r="D29" s="36">
        <f>SUM('SW sites'!F78)</f>
        <v>23883.9</v>
      </c>
      <c r="E29" s="36">
        <f>SUM('SW sites'!O78)</f>
        <v>0</v>
      </c>
      <c r="F29" s="36">
        <f>SUM('SW sites'!J78)</f>
        <v>0</v>
      </c>
      <c r="G29" s="36">
        <v>0</v>
      </c>
      <c r="H29" s="36">
        <f>SUM('SW sites'!G78)</f>
        <v>0</v>
      </c>
      <c r="I29" s="36">
        <f>SUM('SW sites'!P78)</f>
        <v>0</v>
      </c>
      <c r="J29" s="36">
        <f>SUM('SW sites'!K78)</f>
        <v>0</v>
      </c>
      <c r="K29" s="36">
        <v>0</v>
      </c>
      <c r="L29" s="36">
        <f>SUM('SW sites'!H78)</f>
        <v>0</v>
      </c>
      <c r="M29" s="36">
        <f>SUM('SW sites'!Q78)</f>
        <v>0</v>
      </c>
      <c r="N29" s="36">
        <f>SUM('SW sites'!R78)</f>
        <v>0</v>
      </c>
      <c r="O29" s="181">
        <v>0</v>
      </c>
      <c r="P29" s="196">
        <f t="shared" si="0"/>
        <v>23883.9</v>
      </c>
      <c r="Q29" s="25">
        <f t="shared" si="7"/>
        <v>70209</v>
      </c>
      <c r="R29" s="26">
        <f>P29+Q29</f>
        <v>94092.9</v>
      </c>
      <c r="S29" s="24">
        <f t="shared" si="2"/>
        <v>0</v>
      </c>
      <c r="T29" s="25">
        <f t="shared" si="8"/>
        <v>0</v>
      </c>
      <c r="U29" s="26">
        <f>S29+T29</f>
        <v>0</v>
      </c>
      <c r="V29" s="24">
        <f t="shared" si="4"/>
        <v>0</v>
      </c>
      <c r="W29" s="25">
        <f>J29+M29</f>
        <v>0</v>
      </c>
      <c r="X29" s="26">
        <f>V29+W29</f>
        <v>0</v>
      </c>
    </row>
    <row r="30" spans="1:24" s="19" customFormat="1" ht="12" x14ac:dyDescent="0.2">
      <c r="A30" s="18" t="s">
        <v>291</v>
      </c>
      <c r="B30" s="36">
        <f>SUM('SW sites'!I79:'SW sites'!I80)</f>
        <v>112239</v>
      </c>
      <c r="C30" s="36">
        <v>0</v>
      </c>
      <c r="D30" s="36">
        <f>SUM('SW sites'!F79:'SW sites'!F80)</f>
        <v>28374.33</v>
      </c>
      <c r="E30" s="36">
        <f>SUM('SW sites'!O79:'SW sites'!O80)</f>
        <v>0</v>
      </c>
      <c r="F30" s="36">
        <f>SUM('SW sites'!J79:'SW sites'!J80)</f>
        <v>0</v>
      </c>
      <c r="G30" s="36">
        <v>0</v>
      </c>
      <c r="H30" s="36">
        <f>SUM('SW sites'!G79:'SW sites'!G80)</f>
        <v>0</v>
      </c>
      <c r="I30" s="36">
        <f>SUM('SW sites'!P79:'SW sites'!P80)</f>
        <v>0</v>
      </c>
      <c r="J30" s="36">
        <f>SUM('SW sites'!K79:'SW sites'!K80)</f>
        <v>0</v>
      </c>
      <c r="K30" s="36">
        <v>0</v>
      </c>
      <c r="L30" s="36">
        <f>SUM('SW sites'!H79:'SW sites'!H80)</f>
        <v>0</v>
      </c>
      <c r="M30" s="36">
        <f>SUM('SW sites'!Q79:'SW sites'!Q80)</f>
        <v>0</v>
      </c>
      <c r="N30" s="36">
        <f>SUM('SW sites'!R79:'SW sites'!R80)</f>
        <v>24860.073045712128</v>
      </c>
      <c r="O30" s="181">
        <v>3000</v>
      </c>
      <c r="P30" s="196">
        <f>D30+O30</f>
        <v>31374.33</v>
      </c>
      <c r="Q30" s="25">
        <f t="shared" si="7"/>
        <v>137099.07304571214</v>
      </c>
      <c r="R30" s="26">
        <f>P30+Q30</f>
        <v>168473.40304571216</v>
      </c>
      <c r="S30" s="24">
        <f t="shared" si="2"/>
        <v>0</v>
      </c>
      <c r="T30" s="25">
        <f t="shared" si="8"/>
        <v>0</v>
      </c>
      <c r="U30" s="26">
        <f t="shared" si="3"/>
        <v>0</v>
      </c>
      <c r="V30" s="24">
        <f t="shared" si="4"/>
        <v>0</v>
      </c>
      <c r="W30" s="25">
        <f t="shared" si="5"/>
        <v>0</v>
      </c>
      <c r="X30" s="26">
        <f t="shared" si="6"/>
        <v>0</v>
      </c>
    </row>
    <row r="31" spans="1:24" s="19" customFormat="1" ht="12" x14ac:dyDescent="0.2">
      <c r="A31" s="18" t="s">
        <v>343</v>
      </c>
      <c r="B31" s="36">
        <f>SUM('SW sites'!I81)</f>
        <v>66357</v>
      </c>
      <c r="C31" s="36">
        <v>0</v>
      </c>
      <c r="D31" s="36">
        <f>SUM('SW sites'!F81)</f>
        <v>29654.58</v>
      </c>
      <c r="E31" s="36">
        <f>SUM('SW sites'!O81)</f>
        <v>0</v>
      </c>
      <c r="F31" s="36">
        <f>SUM('SW sites'!J96)</f>
        <v>0</v>
      </c>
      <c r="G31" s="36">
        <v>0</v>
      </c>
      <c r="H31" s="36">
        <f>SUM('SW sites'!G81)</f>
        <v>0</v>
      </c>
      <c r="I31" s="36">
        <f>SUM('SW sites'!P81)</f>
        <v>0</v>
      </c>
      <c r="J31" s="36">
        <f>SUM('SW sites'!K81)</f>
        <v>0</v>
      </c>
      <c r="K31" s="36">
        <v>0</v>
      </c>
      <c r="L31" s="36">
        <f>SUM('SW sites'!H81)</f>
        <v>0</v>
      </c>
      <c r="M31" s="36">
        <f>SUM('SW sites'!Q81)</f>
        <v>0</v>
      </c>
      <c r="N31" s="36">
        <f>SUM('SW sites'!R81)</f>
        <v>0</v>
      </c>
      <c r="O31" s="181">
        <v>0</v>
      </c>
      <c r="P31" s="196">
        <f>D31+O31</f>
        <v>29654.58</v>
      </c>
      <c r="Q31" s="25">
        <f t="shared" si="7"/>
        <v>66357</v>
      </c>
      <c r="R31" s="26">
        <f>P31+Q31</f>
        <v>96011.58</v>
      </c>
      <c r="S31" s="24">
        <f>H31</f>
        <v>0</v>
      </c>
      <c r="T31" s="25">
        <f t="shared" si="8"/>
        <v>0</v>
      </c>
      <c r="U31" s="26">
        <f>S31+T31</f>
        <v>0</v>
      </c>
      <c r="V31" s="24">
        <f>L31</f>
        <v>0</v>
      </c>
      <c r="W31" s="25">
        <f>J31+M31</f>
        <v>0</v>
      </c>
      <c r="X31" s="26">
        <f>V31+W31</f>
        <v>0</v>
      </c>
    </row>
    <row r="32" spans="1:24" s="19" customFormat="1" ht="12" x14ac:dyDescent="0.2">
      <c r="A32" s="18" t="s">
        <v>269</v>
      </c>
      <c r="B32" s="36">
        <f>SUM('SW sites'!I82:'SW sites'!I84)</f>
        <v>115953</v>
      </c>
      <c r="C32" s="36">
        <v>0</v>
      </c>
      <c r="D32" s="36">
        <f>SUM('SW sites'!F82:'SW sites'!F84)</f>
        <v>39110.300000000003</v>
      </c>
      <c r="E32" s="36">
        <f>SUM('SW sites'!O82:'SW sites'!O84)</f>
        <v>0</v>
      </c>
      <c r="F32" s="36">
        <f>SUM('SW sites'!J82:'SW sites'!J84)</f>
        <v>59789</v>
      </c>
      <c r="G32" s="36">
        <f>SUM('SW sites'!M82:'SW sites'!M84)</f>
        <v>2100</v>
      </c>
      <c r="H32" s="36">
        <f>SUM('SW sites'!G82:'SW sites'!G84)</f>
        <v>23883.9</v>
      </c>
      <c r="I32" s="36">
        <f>SUM('SW sites'!P82:'SW sites'!P84)</f>
        <v>0</v>
      </c>
      <c r="J32" s="36">
        <f>SUM('SW sites'!K82:'SW sites'!K84)</f>
        <v>68847</v>
      </c>
      <c r="K32" s="36">
        <f>SUM('SW sites'!N82:'SW sites'!N84)</f>
        <v>2100</v>
      </c>
      <c r="L32" s="36">
        <f>SUM('SW sites'!H82:'SW sites'!H84)</f>
        <v>23883.9</v>
      </c>
      <c r="M32" s="36">
        <f>SUM('SW sites'!Q82:'SW sites'!Q84)</f>
        <v>0</v>
      </c>
      <c r="N32" s="36">
        <f>SUM('SW sites'!R82:'SW sites'!R84)</f>
        <v>15098.494559252076</v>
      </c>
      <c r="O32" s="181">
        <v>3000</v>
      </c>
      <c r="P32" s="196">
        <f t="shared" si="0"/>
        <v>42110.3</v>
      </c>
      <c r="Q32" s="25">
        <f t="shared" si="7"/>
        <v>131051.49455925208</v>
      </c>
      <c r="R32" s="26">
        <f t="shared" si="1"/>
        <v>173161.7945592521</v>
      </c>
      <c r="S32" s="24">
        <f t="shared" si="2"/>
        <v>23883.9</v>
      </c>
      <c r="T32" s="25">
        <f t="shared" si="8"/>
        <v>61889</v>
      </c>
      <c r="U32" s="26">
        <f t="shared" si="3"/>
        <v>85772.9</v>
      </c>
      <c r="V32" s="24">
        <f t="shared" si="4"/>
        <v>23883.9</v>
      </c>
      <c r="W32" s="25">
        <f>J32+K32+M32</f>
        <v>70947</v>
      </c>
      <c r="X32" s="26">
        <f t="shared" si="6"/>
        <v>94830.9</v>
      </c>
    </row>
    <row r="33" spans="1:24" s="19" customFormat="1" ht="12" x14ac:dyDescent="0.2">
      <c r="A33" s="18" t="s">
        <v>277</v>
      </c>
      <c r="B33" s="36">
        <f>SUM('SW sites'!I85)</f>
        <v>86338</v>
      </c>
      <c r="C33" s="36">
        <v>0</v>
      </c>
      <c r="D33" s="36">
        <f>SUM('SW sites'!F85)</f>
        <v>29654.58</v>
      </c>
      <c r="E33" s="36">
        <f>SUM('SW sites'!O85)</f>
        <v>0</v>
      </c>
      <c r="F33" s="36">
        <f>SUM('SW sites'!J85)</f>
        <v>0</v>
      </c>
      <c r="G33" s="36">
        <v>0</v>
      </c>
      <c r="H33" s="36">
        <f>SUM('SW sites'!G59)</f>
        <v>0</v>
      </c>
      <c r="I33" s="36">
        <f>SUM('SW sites'!P59)</f>
        <v>0</v>
      </c>
      <c r="J33" s="36">
        <f>SUM('SW sites'!K85)</f>
        <v>0</v>
      </c>
      <c r="K33" s="36">
        <v>0</v>
      </c>
      <c r="L33" s="36">
        <f>SUM('SW sites'!H85)</f>
        <v>0</v>
      </c>
      <c r="M33" s="36">
        <f>SUM('SW sites'!Q85)</f>
        <v>0</v>
      </c>
      <c r="N33" s="36">
        <f>SUM('SW sites'!R59)</f>
        <v>23030.740465225248</v>
      </c>
      <c r="O33" s="181">
        <v>3000</v>
      </c>
      <c r="P33" s="196">
        <f t="shared" si="0"/>
        <v>32654.58</v>
      </c>
      <c r="Q33" s="25">
        <f t="shared" si="7"/>
        <v>109368.74046522524</v>
      </c>
      <c r="R33" s="26">
        <f t="shared" si="1"/>
        <v>142023.32046522526</v>
      </c>
      <c r="S33" s="24">
        <f t="shared" si="2"/>
        <v>0</v>
      </c>
      <c r="T33" s="25">
        <f t="shared" si="8"/>
        <v>0</v>
      </c>
      <c r="U33" s="26">
        <f t="shared" si="3"/>
        <v>0</v>
      </c>
      <c r="V33" s="24">
        <f t="shared" si="4"/>
        <v>0</v>
      </c>
      <c r="W33" s="25">
        <f t="shared" si="5"/>
        <v>0</v>
      </c>
      <c r="X33" s="26">
        <f t="shared" si="6"/>
        <v>0</v>
      </c>
    </row>
    <row r="34" spans="1:24" s="19" customFormat="1" ht="12" x14ac:dyDescent="0.2">
      <c r="A34" s="18" t="s">
        <v>352</v>
      </c>
      <c r="B34" s="36">
        <f>SUM('SW sites'!I86)</f>
        <v>27030</v>
      </c>
      <c r="C34" s="36">
        <v>0</v>
      </c>
      <c r="D34" s="36">
        <f>SUM('SW sites'!F86)</f>
        <v>29654.58</v>
      </c>
      <c r="E34" s="36">
        <f>SUM('SW sites'!O86)</f>
        <v>0</v>
      </c>
      <c r="F34" s="36">
        <f>SUM('SW sites'!J86)</f>
        <v>0</v>
      </c>
      <c r="G34" s="36">
        <v>0</v>
      </c>
      <c r="H34" s="36">
        <f>SUM('SW sites'!G86)</f>
        <v>0</v>
      </c>
      <c r="I34" s="36">
        <f>SUM('SW sites'!P86)</f>
        <v>0</v>
      </c>
      <c r="J34" s="36">
        <f>SUM('SW sites'!K86)</f>
        <v>0</v>
      </c>
      <c r="K34" s="36">
        <v>0</v>
      </c>
      <c r="L34" s="36">
        <f>SUM('SW sites'!H86)</f>
        <v>0</v>
      </c>
      <c r="M34" s="36">
        <f>SUM('SW sites'!Q86)</f>
        <v>0</v>
      </c>
      <c r="N34" s="36">
        <f>SUM('SW sites'!R86)</f>
        <v>0</v>
      </c>
      <c r="O34" s="181">
        <v>0</v>
      </c>
      <c r="P34" s="196">
        <f t="shared" si="0"/>
        <v>29654.58</v>
      </c>
      <c r="Q34" s="25">
        <f t="shared" si="7"/>
        <v>27030</v>
      </c>
      <c r="R34" s="26">
        <f t="shared" si="1"/>
        <v>56684.58</v>
      </c>
      <c r="S34" s="24">
        <f t="shared" si="2"/>
        <v>0</v>
      </c>
      <c r="T34" s="25">
        <f t="shared" si="8"/>
        <v>0</v>
      </c>
      <c r="U34" s="26">
        <f t="shared" si="3"/>
        <v>0</v>
      </c>
      <c r="V34" s="24">
        <f t="shared" si="4"/>
        <v>0</v>
      </c>
      <c r="W34" s="25">
        <f t="shared" si="5"/>
        <v>0</v>
      </c>
      <c r="X34" s="26">
        <f t="shared" si="6"/>
        <v>0</v>
      </c>
    </row>
    <row r="35" spans="1:24" s="19" customFormat="1" ht="12" x14ac:dyDescent="0.2">
      <c r="A35" s="20" t="s">
        <v>286</v>
      </c>
      <c r="B35" s="36">
        <f>SUM('SW sites'!I87:'SW sites'!I91)</f>
        <v>290938</v>
      </c>
      <c r="C35" s="36">
        <f>SUM('SW sites'!L87:'SW sites'!L91)</f>
        <v>0</v>
      </c>
      <c r="D35" s="36">
        <f>SUM('SW sites'!F87:'SW sites'!F91)</f>
        <v>112365.61</v>
      </c>
      <c r="E35" s="36">
        <f>SUM('SW sites'!O87:'SW sites'!O91)</f>
        <v>20700</v>
      </c>
      <c r="F35" s="36">
        <f>SUM('SW sites'!J87:'SW sites'!J91)</f>
        <v>67046</v>
      </c>
      <c r="G35" s="36">
        <f>SUM('SW sites'!M87:'SW sites'!M91)</f>
        <v>1800</v>
      </c>
      <c r="H35" s="36">
        <f>SUM('SW sites'!G87:'SW sites'!G91)</f>
        <v>20998.560000000001</v>
      </c>
      <c r="I35" s="36">
        <f>SUM('SW sites'!P87:'SW sites'!P91)</f>
        <v>0</v>
      </c>
      <c r="J35" s="36">
        <f>SUM('SW sites'!K87:'SW sites'!K91)</f>
        <v>0</v>
      </c>
      <c r="K35" s="36">
        <v>0</v>
      </c>
      <c r="L35" s="36">
        <f>SUM('SW sites'!H87:'SW sites'!H91)</f>
        <v>0</v>
      </c>
      <c r="M35" s="36">
        <f>SUM('SW sites'!Q87:'SW sites'!Q91)</f>
        <v>0</v>
      </c>
      <c r="N35" s="36">
        <f>SUM('SW sites'!R87:'SW sites'!R91)</f>
        <v>43297.625399240438</v>
      </c>
      <c r="O35" s="181">
        <v>9000</v>
      </c>
      <c r="P35" s="196">
        <f t="shared" si="0"/>
        <v>121365.61</v>
      </c>
      <c r="Q35" s="25">
        <f t="shared" si="7"/>
        <v>354935.62539924041</v>
      </c>
      <c r="R35" s="26">
        <f t="shared" si="1"/>
        <v>476301.2353992404</v>
      </c>
      <c r="S35" s="24">
        <f t="shared" si="2"/>
        <v>20998.560000000001</v>
      </c>
      <c r="T35" s="25">
        <f t="shared" si="8"/>
        <v>68846</v>
      </c>
      <c r="U35" s="26">
        <f t="shared" si="3"/>
        <v>89844.56</v>
      </c>
      <c r="V35" s="24">
        <f t="shared" si="4"/>
        <v>0</v>
      </c>
      <c r="W35" s="25">
        <f t="shared" si="5"/>
        <v>0</v>
      </c>
      <c r="X35" s="26">
        <f t="shared" si="6"/>
        <v>0</v>
      </c>
    </row>
    <row r="36" spans="1:24" s="19" customFormat="1" ht="12" x14ac:dyDescent="0.2">
      <c r="A36" s="18" t="s">
        <v>274</v>
      </c>
      <c r="B36" s="36">
        <f>SUM('SW sites'!I92:'SW sites'!I93)</f>
        <v>126600</v>
      </c>
      <c r="C36" s="36">
        <v>0</v>
      </c>
      <c r="D36" s="36">
        <f>SUM('SW sites'!F92:'SW sites'!F93)</f>
        <v>34145.01</v>
      </c>
      <c r="E36" s="36">
        <f>SUM('SW sites'!O92:'SW sites'!O93)</f>
        <v>0</v>
      </c>
      <c r="F36" s="36">
        <f>SUM('SW sites'!J92:'SW sites'!J93)</f>
        <v>0</v>
      </c>
      <c r="G36" s="36">
        <v>0</v>
      </c>
      <c r="H36" s="36">
        <f>SUM('SW sites'!G92:'SW sites'!G93)</f>
        <v>0</v>
      </c>
      <c r="I36" s="36">
        <f>SUM('SW sites'!P92:'SW sites'!P93)</f>
        <v>0</v>
      </c>
      <c r="J36" s="36">
        <f>SUM('SW sites'!K92:'SW sites'!K93)</f>
        <v>0</v>
      </c>
      <c r="K36" s="36">
        <v>0</v>
      </c>
      <c r="L36" s="36">
        <f>SUM('SW sites'!H92:'SW sites'!H93)</f>
        <v>0</v>
      </c>
      <c r="M36" s="36">
        <f>SUM('SW sites'!Q92:'SW sites'!Q93)</f>
        <v>0</v>
      </c>
      <c r="N36" s="36">
        <f>SUM('SW sites'!R92:'SW sites'!R93)</f>
        <v>14204.843304233535</v>
      </c>
      <c r="O36" s="181">
        <v>3000</v>
      </c>
      <c r="P36" s="196">
        <f t="shared" si="0"/>
        <v>37145.01</v>
      </c>
      <c r="Q36" s="25">
        <f t="shared" si="7"/>
        <v>140804.84330423354</v>
      </c>
      <c r="R36" s="26">
        <f t="shared" si="1"/>
        <v>177949.85330423355</v>
      </c>
      <c r="S36" s="24">
        <f t="shared" si="2"/>
        <v>0</v>
      </c>
      <c r="T36" s="25">
        <f t="shared" si="8"/>
        <v>0</v>
      </c>
      <c r="U36" s="26">
        <f t="shared" si="3"/>
        <v>0</v>
      </c>
      <c r="V36" s="24">
        <f t="shared" si="4"/>
        <v>0</v>
      </c>
      <c r="W36" s="25">
        <f t="shared" si="5"/>
        <v>0</v>
      </c>
      <c r="X36" s="26">
        <f t="shared" si="6"/>
        <v>0</v>
      </c>
    </row>
    <row r="37" spans="1:24" s="19" customFormat="1" ht="12" x14ac:dyDescent="0.2">
      <c r="A37" s="18" t="s">
        <v>292</v>
      </c>
      <c r="B37" s="36">
        <f>SUM('SW sites'!I94:'SW sites'!I98)</f>
        <v>253778</v>
      </c>
      <c r="C37" s="36">
        <v>0</v>
      </c>
      <c r="D37" s="36">
        <f>SUM('SW sites'!F94:'SW sites'!F98)</f>
        <v>73255.31</v>
      </c>
      <c r="E37" s="36">
        <f>SUM('SW sites'!O94:'SW sites'!O98)</f>
        <v>0</v>
      </c>
      <c r="F37" s="36">
        <f>SUM('SW sites'!J94:'SW sites'!J98)</f>
        <v>78189</v>
      </c>
      <c r="G37" s="36">
        <f>SUM('SW sites'!M94:'SW sites'!M98)</f>
        <v>1800</v>
      </c>
      <c r="H37" s="36">
        <f>SUM('SW sites'!G94:'SW sites'!G98)</f>
        <v>20998.560000000001</v>
      </c>
      <c r="I37" s="36">
        <f>SUM('SW sites'!P94:'SW sites'!P98)</f>
        <v>0</v>
      </c>
      <c r="J37" s="36">
        <f>SUM('SW sites'!K94:'SW sites'!K98)</f>
        <v>61996</v>
      </c>
      <c r="K37" s="36">
        <f>SUM('SW sites'!N94:'SW sites'!N98)</f>
        <v>2100</v>
      </c>
      <c r="L37" s="36">
        <f>SUM('SW sites'!H94:'SW sites'!H98)</f>
        <v>23883.9</v>
      </c>
      <c r="M37" s="36">
        <f>SUM('SW sites'!Q94:'SW sites'!Q98)</f>
        <v>0</v>
      </c>
      <c r="N37" s="36">
        <f>SUM('SW sites'!R94:'SW sites'!R98)</f>
        <v>42367.56931516582</v>
      </c>
      <c r="O37" s="181">
        <v>6000</v>
      </c>
      <c r="P37" s="196">
        <f t="shared" si="0"/>
        <v>79255.31</v>
      </c>
      <c r="Q37" s="25">
        <f t="shared" si="7"/>
        <v>296145.56931516581</v>
      </c>
      <c r="R37" s="26">
        <f t="shared" si="1"/>
        <v>375400.8793151658</v>
      </c>
      <c r="S37" s="24">
        <f t="shared" si="2"/>
        <v>20998.560000000001</v>
      </c>
      <c r="T37" s="25">
        <f t="shared" si="8"/>
        <v>79989</v>
      </c>
      <c r="U37" s="26">
        <f t="shared" si="3"/>
        <v>100987.56</v>
      </c>
      <c r="V37" s="24">
        <f t="shared" si="4"/>
        <v>23883.9</v>
      </c>
      <c r="W37" s="25">
        <f>J37+K37+M37</f>
        <v>64096</v>
      </c>
      <c r="X37" s="26">
        <f t="shared" si="6"/>
        <v>87979.9</v>
      </c>
    </row>
    <row r="38" spans="1:24" s="19" customFormat="1" ht="12" x14ac:dyDescent="0.2">
      <c r="A38" s="18" t="s">
        <v>290</v>
      </c>
      <c r="B38" s="36">
        <f>SUM('SW sites'!I99:'SW sites'!I101)</f>
        <v>159419</v>
      </c>
      <c r="C38" s="36">
        <v>0</v>
      </c>
      <c r="D38" s="36">
        <f>SUM('SW sites'!F99:'SW sites'!F101)</f>
        <v>73255.31</v>
      </c>
      <c r="E38" s="36">
        <f>SUM('SW sites'!O99:'SW sites'!O101)</f>
        <v>0</v>
      </c>
      <c r="F38" s="36">
        <f>SUM('SW sites'!J99:'SW sites'!J101)</f>
        <v>0</v>
      </c>
      <c r="G38" s="36">
        <v>0</v>
      </c>
      <c r="H38" s="36">
        <f>SUM('SW sites'!G99:'SW sites'!G101)</f>
        <v>0</v>
      </c>
      <c r="I38" s="36">
        <f>SUM('SW sites'!P99:'SW sites'!P101)</f>
        <v>0</v>
      </c>
      <c r="J38" s="36">
        <f>SUM('SW sites'!K99:'SW sites'!K101)</f>
        <v>0</v>
      </c>
      <c r="K38" s="36">
        <v>0</v>
      </c>
      <c r="L38" s="36">
        <f>SUM('SW sites'!H99:'SW sites'!H101)</f>
        <v>0</v>
      </c>
      <c r="M38" s="36">
        <f>SUM('SW sites'!Q99:'SW sites'!Q101)</f>
        <v>0</v>
      </c>
      <c r="N38" s="36">
        <f>SUM('SW sites'!R99:'SW sites'!R101)</f>
        <v>19067.841942636893</v>
      </c>
      <c r="O38" s="181">
        <v>6000</v>
      </c>
      <c r="P38" s="196">
        <f t="shared" si="0"/>
        <v>79255.31</v>
      </c>
      <c r="Q38" s="25">
        <f t="shared" si="7"/>
        <v>178486.84194263688</v>
      </c>
      <c r="R38" s="26">
        <f t="shared" si="1"/>
        <v>257742.15194263688</v>
      </c>
      <c r="S38" s="24">
        <f t="shared" si="2"/>
        <v>0</v>
      </c>
      <c r="T38" s="25">
        <f t="shared" si="8"/>
        <v>0</v>
      </c>
      <c r="U38" s="26">
        <f t="shared" si="3"/>
        <v>0</v>
      </c>
      <c r="V38" s="24">
        <f t="shared" si="4"/>
        <v>0</v>
      </c>
      <c r="W38" s="25">
        <f t="shared" si="5"/>
        <v>0</v>
      </c>
      <c r="X38" s="26">
        <f t="shared" si="6"/>
        <v>0</v>
      </c>
    </row>
    <row r="39" spans="1:24" s="19" customFormat="1" ht="12" x14ac:dyDescent="0.2">
      <c r="A39" s="18" t="s">
        <v>288</v>
      </c>
      <c r="B39" s="36">
        <f>SUM('SW sites'!I102:'SW sites'!I104)</f>
        <v>182583</v>
      </c>
      <c r="C39" s="36">
        <v>0</v>
      </c>
      <c r="D39" s="36">
        <f>SUM('SW sites'!F102:'SW sites'!F104)</f>
        <v>73255.31</v>
      </c>
      <c r="E39" s="36">
        <f>SUM('SW sites'!O102:'SW sites'!O104)</f>
        <v>0</v>
      </c>
      <c r="F39" s="36">
        <f>SUM('SW sites'!J102:'SW sites'!J104)</f>
        <v>0</v>
      </c>
      <c r="G39" s="36">
        <v>0</v>
      </c>
      <c r="H39" s="36">
        <f>SUM('SW sites'!G102:'SW sites'!G104)</f>
        <v>0</v>
      </c>
      <c r="I39" s="36">
        <f>SUM('SW sites'!P102:'SW sites'!P104)</f>
        <v>0</v>
      </c>
      <c r="J39" s="36">
        <f>SUM('SW sites'!K102:'SW sites'!K104)</f>
        <v>0</v>
      </c>
      <c r="K39" s="36">
        <v>0</v>
      </c>
      <c r="L39" s="36">
        <f>SUM('SW sites'!H102:'SW sites'!H104)</f>
        <v>0</v>
      </c>
      <c r="M39" s="36">
        <f>SUM('SW sites'!Q102:'SW sites'!Q104)</f>
        <v>0</v>
      </c>
      <c r="N39" s="36">
        <f>SUM('SW sites'!R102:'SW sites'!R104)</f>
        <v>28534.694310514431</v>
      </c>
      <c r="O39" s="181">
        <v>6000</v>
      </c>
      <c r="P39" s="196">
        <f t="shared" si="0"/>
        <v>79255.31</v>
      </c>
      <c r="Q39" s="25">
        <f t="shared" si="7"/>
        <v>211117.69431051443</v>
      </c>
      <c r="R39" s="26">
        <f t="shared" si="1"/>
        <v>290373.00431051443</v>
      </c>
      <c r="S39" s="24">
        <f t="shared" si="2"/>
        <v>0</v>
      </c>
      <c r="T39" s="25">
        <f t="shared" si="8"/>
        <v>0</v>
      </c>
      <c r="U39" s="26">
        <f t="shared" si="3"/>
        <v>0</v>
      </c>
      <c r="V39" s="24">
        <f t="shared" si="4"/>
        <v>0</v>
      </c>
      <c r="W39" s="25">
        <f t="shared" si="5"/>
        <v>0</v>
      </c>
      <c r="X39" s="26">
        <f t="shared" si="6"/>
        <v>0</v>
      </c>
    </row>
    <row r="40" spans="1:24" s="19" customFormat="1" thickBot="1" x14ac:dyDescent="0.25">
      <c r="A40" s="18" t="s">
        <v>281</v>
      </c>
      <c r="B40" s="36">
        <f>SUM('SW sites'!I105)</f>
        <v>26377</v>
      </c>
      <c r="C40" s="36">
        <v>0</v>
      </c>
      <c r="D40" s="36">
        <f>SUM('SW sites'!F105)</f>
        <v>4490.43</v>
      </c>
      <c r="E40" s="36">
        <f>SUM('SW sites'!O105)</f>
        <v>0</v>
      </c>
      <c r="F40" s="36">
        <f>SUM('SW sites'!J105)</f>
        <v>0</v>
      </c>
      <c r="G40" s="36">
        <v>0</v>
      </c>
      <c r="H40" s="36">
        <f>SUM('SW sites'!G105)</f>
        <v>0</v>
      </c>
      <c r="I40" s="36">
        <f>SUM('SW sites'!P105)</f>
        <v>0</v>
      </c>
      <c r="J40" s="36">
        <f>SUM('SW sites'!K105)</f>
        <v>0</v>
      </c>
      <c r="K40" s="36">
        <v>0</v>
      </c>
      <c r="L40" s="36">
        <f>SUM('SW sites'!H105)</f>
        <v>0</v>
      </c>
      <c r="M40" s="36">
        <f>SUM('SW sites'!Q105)</f>
        <v>0</v>
      </c>
      <c r="N40" s="36">
        <f>SUM('SW sites'!R105)</f>
        <v>22765.125241684706</v>
      </c>
      <c r="O40" s="181">
        <v>3000</v>
      </c>
      <c r="P40" s="196">
        <f t="shared" si="0"/>
        <v>7490.43</v>
      </c>
      <c r="Q40" s="25">
        <f t="shared" si="7"/>
        <v>49142.125241684706</v>
      </c>
      <c r="R40" s="26">
        <f t="shared" si="1"/>
        <v>56632.555241684706</v>
      </c>
      <c r="S40" s="24">
        <f t="shared" si="2"/>
        <v>0</v>
      </c>
      <c r="T40" s="25">
        <f t="shared" si="8"/>
        <v>0</v>
      </c>
      <c r="U40" s="26">
        <f t="shared" si="3"/>
        <v>0</v>
      </c>
      <c r="V40" s="24">
        <f t="shared" si="4"/>
        <v>0</v>
      </c>
      <c r="W40" s="25">
        <f t="shared" si="5"/>
        <v>0</v>
      </c>
      <c r="X40" s="26">
        <f t="shared" si="6"/>
        <v>0</v>
      </c>
    </row>
    <row r="41" spans="1:24" x14ac:dyDescent="0.2">
      <c r="B41" s="110"/>
      <c r="C41" s="227"/>
      <c r="D41" s="155"/>
      <c r="E41" s="110"/>
      <c r="F41" s="110"/>
      <c r="G41" s="227"/>
      <c r="H41" s="110"/>
      <c r="I41" s="110"/>
      <c r="J41" s="110"/>
      <c r="K41" s="227"/>
      <c r="L41" s="110"/>
      <c r="M41" s="110"/>
      <c r="N41" s="110"/>
      <c r="O41" s="110"/>
      <c r="P41" s="110"/>
      <c r="Q41" s="110"/>
      <c r="R41" s="110"/>
      <c r="S41" s="110"/>
      <c r="T41" s="110"/>
      <c r="U41" s="110"/>
      <c r="V41" s="110"/>
      <c r="W41" s="110"/>
      <c r="X41" s="110"/>
    </row>
    <row r="42" spans="1:24" x14ac:dyDescent="0.2">
      <c r="A42" s="18"/>
      <c r="B42" s="36">
        <f t="shared" ref="B42:X42" si="18">SUM(B4:B40)</f>
        <v>4603824</v>
      </c>
      <c r="C42" s="36">
        <f t="shared" si="18"/>
        <v>16100</v>
      </c>
      <c r="D42" s="154">
        <f t="shared" si="18"/>
        <v>1750175.2900000003</v>
      </c>
      <c r="E42" s="36">
        <f t="shared" si="18"/>
        <v>444550</v>
      </c>
      <c r="F42" s="36">
        <f t="shared" si="18"/>
        <v>1579146</v>
      </c>
      <c r="G42" s="36">
        <f t="shared" si="18"/>
        <v>40700</v>
      </c>
      <c r="H42" s="36">
        <f t="shared" si="18"/>
        <v>602548.80000000005</v>
      </c>
      <c r="I42" s="36">
        <f t="shared" si="18"/>
        <v>41335</v>
      </c>
      <c r="J42" s="36">
        <f t="shared" si="18"/>
        <v>256789</v>
      </c>
      <c r="K42" s="36">
        <f t="shared" si="18"/>
        <v>7900</v>
      </c>
      <c r="L42" s="36">
        <f t="shared" si="18"/>
        <v>95535.6</v>
      </c>
      <c r="M42" s="36">
        <f t="shared" si="18"/>
        <v>61500</v>
      </c>
      <c r="N42" s="36">
        <f t="shared" si="18"/>
        <v>659169.56956991856</v>
      </c>
      <c r="O42" s="36">
        <f t="shared" si="18"/>
        <v>114000</v>
      </c>
      <c r="P42" s="23">
        <f t="shared" si="18"/>
        <v>1864175.2900000003</v>
      </c>
      <c r="Q42" s="23">
        <f t="shared" si="18"/>
        <v>5723643.5695699193</v>
      </c>
      <c r="R42" s="23">
        <f t="shared" si="18"/>
        <v>7587818.8595699212</v>
      </c>
      <c r="S42" s="23">
        <f t="shared" si="18"/>
        <v>602548.80000000005</v>
      </c>
      <c r="T42" s="23">
        <f t="shared" si="18"/>
        <v>1661181</v>
      </c>
      <c r="U42" s="23">
        <f t="shared" si="18"/>
        <v>2263729.7999999993</v>
      </c>
      <c r="V42" s="23">
        <f t="shared" si="18"/>
        <v>95535.6</v>
      </c>
      <c r="W42" s="23">
        <f t="shared" si="18"/>
        <v>326189</v>
      </c>
      <c r="X42" s="23">
        <f t="shared" si="18"/>
        <v>421724.6</v>
      </c>
    </row>
    <row r="49" spans="2:24" x14ac:dyDescent="0.2"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</row>
    <row r="50" spans="2:24" x14ac:dyDescent="0.2"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</row>
    <row r="51" spans="2:24" x14ac:dyDescent="0.2"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</row>
    <row r="52" spans="2:24" x14ac:dyDescent="0.2"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</row>
    <row r="53" spans="2:24" x14ac:dyDescent="0.2"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</row>
    <row r="54" spans="2:24" x14ac:dyDescent="0.2"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</row>
    <row r="55" spans="2:24" x14ac:dyDescent="0.2"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</row>
    <row r="56" spans="2:24" x14ac:dyDescent="0.2"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</row>
    <row r="57" spans="2:24" x14ac:dyDescent="0.2"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</row>
    <row r="58" spans="2:24" x14ac:dyDescent="0.2"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</row>
    <row r="59" spans="2:24" x14ac:dyDescent="0.2"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</row>
    <row r="60" spans="2:24" x14ac:dyDescent="0.2"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</row>
    <row r="61" spans="2:24" x14ac:dyDescent="0.2"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</row>
    <row r="62" spans="2:24" x14ac:dyDescent="0.2"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</row>
    <row r="63" spans="2:24" x14ac:dyDescent="0.2"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</row>
    <row r="64" spans="2:24" x14ac:dyDescent="0.2"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</row>
    <row r="65" spans="2:24" x14ac:dyDescent="0.2"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</row>
    <row r="66" spans="2:24" x14ac:dyDescent="0.2"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</row>
    <row r="67" spans="2:24" x14ac:dyDescent="0.2"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</row>
    <row r="68" spans="2:24" x14ac:dyDescent="0.2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</row>
    <row r="69" spans="2:24" x14ac:dyDescent="0.2"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</row>
    <row r="70" spans="2:24" x14ac:dyDescent="0.2"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</row>
    <row r="71" spans="2:24" x14ac:dyDescent="0.2"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</row>
    <row r="72" spans="2:24" x14ac:dyDescent="0.2"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</row>
    <row r="73" spans="2:24" x14ac:dyDescent="0.2"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</row>
    <row r="74" spans="2:24" x14ac:dyDescent="0.2"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</row>
    <row r="75" spans="2:24" x14ac:dyDescent="0.2"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</row>
    <row r="76" spans="2:24" x14ac:dyDescent="0.2"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</row>
    <row r="77" spans="2:24" x14ac:dyDescent="0.2"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</row>
    <row r="78" spans="2:24" x14ac:dyDescent="0.2"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</row>
    <row r="79" spans="2:24" x14ac:dyDescent="0.2"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</row>
    <row r="80" spans="2:24" x14ac:dyDescent="0.2"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</row>
    <row r="81" spans="2:24" x14ac:dyDescent="0.2"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</row>
    <row r="82" spans="2:24" x14ac:dyDescent="0.2"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</row>
    <row r="83" spans="2:24" x14ac:dyDescent="0.2"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</row>
    <row r="84" spans="2:24" x14ac:dyDescent="0.2"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</row>
    <row r="85" spans="2:24" x14ac:dyDescent="0.2"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</row>
    <row r="86" spans="2:24" x14ac:dyDescent="0.2"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</row>
    <row r="87" spans="2:24" x14ac:dyDescent="0.2"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</row>
    <row r="88" spans="2:24" x14ac:dyDescent="0.2"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</row>
    <row r="89" spans="2:24" x14ac:dyDescent="0.2"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</row>
    <row r="90" spans="2:24" x14ac:dyDescent="0.2"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</row>
    <row r="91" spans="2:24" x14ac:dyDescent="0.2"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</row>
    <row r="92" spans="2:24" x14ac:dyDescent="0.2"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</row>
    <row r="93" spans="2:24" x14ac:dyDescent="0.2"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</row>
    <row r="94" spans="2:24" x14ac:dyDescent="0.2"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</row>
    <row r="95" spans="2:24" x14ac:dyDescent="0.2"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</row>
    <row r="96" spans="2:24" x14ac:dyDescent="0.2"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</row>
    <row r="97" spans="2:24" x14ac:dyDescent="0.2"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</row>
    <row r="98" spans="2:24" x14ac:dyDescent="0.2"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</row>
    <row r="99" spans="2:24" x14ac:dyDescent="0.2"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</row>
    <row r="100" spans="2:24" x14ac:dyDescent="0.2"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</row>
    <row r="101" spans="2:24" x14ac:dyDescent="0.2"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</row>
    <row r="102" spans="2:24" x14ac:dyDescent="0.2"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</row>
    <row r="103" spans="2:24" x14ac:dyDescent="0.2"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</row>
    <row r="104" spans="2:24" x14ac:dyDescent="0.2"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</row>
    <row r="105" spans="2:24" x14ac:dyDescent="0.2"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</row>
    <row r="107" spans="2:24" x14ac:dyDescent="0.2"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</row>
    <row r="108" spans="2:24" x14ac:dyDescent="0.2"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</row>
    <row r="109" spans="2:24" x14ac:dyDescent="0.2"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</row>
    <row r="110" spans="2:24" x14ac:dyDescent="0.2"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</row>
  </sheetData>
  <mergeCells count="9">
    <mergeCell ref="S2:U2"/>
    <mergeCell ref="V2:X2"/>
    <mergeCell ref="B1:X1"/>
    <mergeCell ref="A1:A2"/>
    <mergeCell ref="B2:E2"/>
    <mergeCell ref="N2:O2"/>
    <mergeCell ref="P2:R2"/>
    <mergeCell ref="F2:I2"/>
    <mergeCell ref="J2:M2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90"/>
  <sheetViews>
    <sheetView tabSelected="1" workbookViewId="0">
      <pane xSplit="1" ySplit="1" topLeftCell="B56" activePane="bottomRight" state="frozen"/>
      <selection pane="topRight" activeCell="B1" sqref="B1"/>
      <selection pane="bottomLeft" activeCell="A2" sqref="A2"/>
      <selection pane="bottomRight" activeCell="F71" sqref="F71"/>
    </sheetView>
  </sheetViews>
  <sheetFormatPr defaultRowHeight="12.75" x14ac:dyDescent="0.2"/>
  <cols>
    <col min="1" max="1" width="26.7109375" customWidth="1"/>
    <col min="2" max="2" width="13.42578125" style="40" customWidth="1"/>
    <col min="3" max="3" width="14" customWidth="1"/>
    <col min="4" max="4" width="10.5703125" customWidth="1"/>
    <col min="5" max="5" width="13.7109375" style="23" customWidth="1"/>
    <col min="6" max="6" width="10.7109375" bestFit="1" customWidth="1"/>
    <col min="7" max="7" width="9.28515625" bestFit="1" customWidth="1"/>
    <col min="8" max="8" width="13.7109375" style="23" customWidth="1"/>
    <col min="9" max="9" width="10.7109375" bestFit="1" customWidth="1"/>
    <col min="10" max="10" width="10.85546875" customWidth="1"/>
    <col min="11" max="11" width="13.7109375" style="23" customWidth="1"/>
    <col min="12" max="13" width="11.5703125" customWidth="1"/>
    <col min="16" max="16" width="10.85546875" customWidth="1"/>
  </cols>
  <sheetData>
    <row r="1" spans="1:17" ht="48.75" thickBot="1" x14ac:dyDescent="0.25">
      <c r="A1" s="141" t="s">
        <v>410</v>
      </c>
      <c r="B1" s="141" t="s">
        <v>429</v>
      </c>
      <c r="C1" s="142" t="s">
        <v>430</v>
      </c>
      <c r="D1" s="233" t="s">
        <v>402</v>
      </c>
      <c r="E1" s="239" t="s">
        <v>403</v>
      </c>
      <c r="F1" s="233" t="s">
        <v>485</v>
      </c>
      <c r="G1" s="237" t="s">
        <v>404</v>
      </c>
      <c r="H1" s="238" t="s">
        <v>405</v>
      </c>
      <c r="I1" s="237" t="s">
        <v>484</v>
      </c>
      <c r="J1" s="234" t="s">
        <v>406</v>
      </c>
      <c r="K1" s="235" t="s">
        <v>407</v>
      </c>
      <c r="L1" s="236" t="s">
        <v>486</v>
      </c>
      <c r="M1" s="236" t="s">
        <v>554</v>
      </c>
      <c r="N1" s="234" t="s">
        <v>408</v>
      </c>
      <c r="O1" s="234" t="s">
        <v>409</v>
      </c>
      <c r="P1" s="143"/>
    </row>
    <row r="2" spans="1:17" x14ac:dyDescent="0.2">
      <c r="A2" s="170" t="s">
        <v>297</v>
      </c>
      <c r="B2" s="149"/>
      <c r="C2" s="149">
        <f>D2+F2+G2+I2+J2+L2+M2+N2</f>
        <v>79568</v>
      </c>
      <c r="D2" s="149">
        <f>SUM('FY16 sampling by SC'!F4:G4)</f>
        <v>75220</v>
      </c>
      <c r="E2" s="203">
        <f>SUM('FY16 sampling by SC'!H4)</f>
        <v>8336.64</v>
      </c>
      <c r="F2" s="149">
        <f>SUM('FY16 sampling by SC'!I4)</f>
        <v>0</v>
      </c>
      <c r="G2" s="149">
        <f>SUM('FY16 sampling by SC'!J4)</f>
        <v>0</v>
      </c>
      <c r="H2" s="203">
        <f>SUM('FY16 sampling by SC'!L4)</f>
        <v>0</v>
      </c>
      <c r="I2" s="149">
        <f>SUM('FY16 sampling by SC'!M4)</f>
        <v>0</v>
      </c>
      <c r="J2" s="149">
        <f>SUM('FY16 sampling by SC'!B4)</f>
        <v>0</v>
      </c>
      <c r="K2" s="203">
        <f>SUM('FY16 sampling by SC'!D4)</f>
        <v>0</v>
      </c>
      <c r="L2" s="149">
        <f>SUM('FY16 sampling by SC'!E4)</f>
        <v>0</v>
      </c>
      <c r="M2" s="149">
        <f>SUM('FY16 chem site costs'!J2)</f>
        <v>4348</v>
      </c>
      <c r="N2" s="185">
        <f>SUM('FY16 sampling by SC'!N4)</f>
        <v>0</v>
      </c>
      <c r="O2" s="185">
        <f>SUM('FY16 sampling by SC'!O4)</f>
        <v>0</v>
      </c>
    </row>
    <row r="3" spans="1:17" x14ac:dyDescent="0.2">
      <c r="A3" s="170" t="s">
        <v>273</v>
      </c>
      <c r="B3" s="149"/>
      <c r="C3" s="149">
        <f t="shared" ref="C3:C46" si="0">D3+F3+G3+I3+J3+L3+M3+N3</f>
        <v>176495</v>
      </c>
      <c r="D3" s="149">
        <f>SUM('FY16 sampling by SC'!F5:G5)</f>
        <v>84875</v>
      </c>
      <c r="E3" s="203">
        <f>SUM('FY16 sampling by SC'!H5)</f>
        <v>23883.9</v>
      </c>
      <c r="F3" s="149">
        <f>SUM('FY16 sampling by SC'!I5)</f>
        <v>0</v>
      </c>
      <c r="G3" s="149">
        <f>SUM('FY16 sampling by SC'!J5)</f>
        <v>0</v>
      </c>
      <c r="H3" s="203">
        <f>SUM('FY16 sampling by SC'!L5)</f>
        <v>0</v>
      </c>
      <c r="I3" s="149">
        <f>SUM('FY16 sampling by SC'!M5)</f>
        <v>0</v>
      </c>
      <c r="J3" s="149">
        <f>SUM('FY16 sampling by SC'!B5)</f>
        <v>89550</v>
      </c>
      <c r="K3" s="203">
        <f>SUM('FY16 sampling by SC'!D5)</f>
        <v>29654.58</v>
      </c>
      <c r="L3" s="149">
        <f>SUM('FY16 sampling by SC'!E5)</f>
        <v>0</v>
      </c>
      <c r="M3" s="149">
        <f>SUM('FY16 chem site costs'!J3)</f>
        <v>2070</v>
      </c>
      <c r="N3" s="185">
        <f>SUM('FY16 sampling by SC'!N5)</f>
        <v>0</v>
      </c>
      <c r="O3" s="185">
        <f>SUM('FY16 sampling by SC'!O5)</f>
        <v>0</v>
      </c>
    </row>
    <row r="4" spans="1:17" x14ac:dyDescent="0.2">
      <c r="A4" s="170" t="s">
        <v>293</v>
      </c>
      <c r="B4" s="149"/>
      <c r="C4" s="149">
        <f t="shared" si="0"/>
        <v>148358.58341806993</v>
      </c>
      <c r="D4" s="149">
        <f>SUM('FY16 sampling by SC'!F6:G6)</f>
        <v>60440</v>
      </c>
      <c r="E4" s="203">
        <f>SUM('FY16 sampling by SC'!H6)</f>
        <v>23883.9</v>
      </c>
      <c r="F4" s="149">
        <f>SUM('FY16 sampling by SC'!I6)</f>
        <v>0</v>
      </c>
      <c r="G4" s="149">
        <f>SUM('FY16 sampling by SC'!J6)</f>
        <v>0</v>
      </c>
      <c r="H4" s="203">
        <f>SUM('FY16 sampling by SC'!L6)</f>
        <v>0</v>
      </c>
      <c r="I4" s="149">
        <f>SUM('FY16 sampling by SC'!M6)</f>
        <v>0</v>
      </c>
      <c r="J4" s="149">
        <f>SUM('FY16 sampling by SC'!B6)</f>
        <v>38110</v>
      </c>
      <c r="K4" s="203">
        <f>SUM('FY16 sampling by SC'!D6)</f>
        <v>8980.86</v>
      </c>
      <c r="L4" s="149">
        <f>SUM('FY16 sampling by SC'!E6)</f>
        <v>0</v>
      </c>
      <c r="M4" s="149">
        <f>SUM('FY16 chem site costs'!J6:J7)</f>
        <v>10140</v>
      </c>
      <c r="N4" s="185">
        <f>SUM('FY16 sampling by SC'!N6)</f>
        <v>39668.583418069946</v>
      </c>
      <c r="O4" s="185">
        <f>SUM('FY16 sampling by SC'!O6)</f>
        <v>6000</v>
      </c>
    </row>
    <row r="5" spans="1:17" x14ac:dyDescent="0.2">
      <c r="A5" s="170" t="s">
        <v>289</v>
      </c>
      <c r="B5" s="149"/>
      <c r="C5" s="149">
        <f t="shared" si="0"/>
        <v>230148.67670963932</v>
      </c>
      <c r="D5" s="149">
        <f>SUM('FY16 sampling by SC'!F7:G7)</f>
        <v>55654</v>
      </c>
      <c r="E5" s="203">
        <f>SUM('FY16 sampling by SC'!H7)</f>
        <v>20998.560000000001</v>
      </c>
      <c r="F5" s="149">
        <f>SUM('FY16 sampling by SC'!I7)</f>
        <v>0</v>
      </c>
      <c r="G5" s="149">
        <f>SUM('FY16 sampling by SC'!J7)</f>
        <v>0</v>
      </c>
      <c r="H5" s="203">
        <f>SUM('FY16 sampling by SC'!L7)</f>
        <v>0</v>
      </c>
      <c r="I5" s="149">
        <f>SUM('FY16 sampling by SC'!M7)</f>
        <v>0</v>
      </c>
      <c r="J5" s="149">
        <f>SUM('FY16 sampling by SC'!B7)</f>
        <v>124616</v>
      </c>
      <c r="K5" s="203">
        <f>SUM('FY16 sampling by SC'!D7)</f>
        <v>32864.76</v>
      </c>
      <c r="L5" s="149">
        <f>SUM('FY16 sampling by SC'!E7)</f>
        <v>0</v>
      </c>
      <c r="M5" s="149">
        <f>SUM('FY16 chem site costs'!J8:J9)</f>
        <v>12425</v>
      </c>
      <c r="N5" s="185">
        <f>SUM('FY16 sampling by SC'!N7)</f>
        <v>37453.676709639323</v>
      </c>
      <c r="O5" s="185">
        <f>SUM('FY16 sampling by SC'!O7)</f>
        <v>6000</v>
      </c>
    </row>
    <row r="6" spans="1:17" x14ac:dyDescent="0.2">
      <c r="A6" s="170" t="s">
        <v>285</v>
      </c>
      <c r="B6" s="149"/>
      <c r="C6" s="149">
        <f t="shared" si="0"/>
        <v>630468.73565838614</v>
      </c>
      <c r="D6" s="149">
        <f>SUM('FY16 sampling by SC'!F8:G8)</f>
        <v>0</v>
      </c>
      <c r="E6" s="203">
        <f>SUM('FY16 sampling by SC'!H8)</f>
        <v>0</v>
      </c>
      <c r="F6" s="149">
        <f>SUM('FY16 sampling by SC'!I8)</f>
        <v>0</v>
      </c>
      <c r="G6" s="149">
        <f>SUM('FY16 sampling by SC'!J8)</f>
        <v>0</v>
      </c>
      <c r="H6" s="203">
        <f>SUM('FY16 sampling by SC'!L8)</f>
        <v>0</v>
      </c>
      <c r="I6" s="149">
        <f>SUM('FY16 sampling by SC'!M8)</f>
        <v>0</v>
      </c>
      <c r="J6" s="149">
        <f>SUM('FY16 sampling by SC'!B8:C8)</f>
        <v>309940</v>
      </c>
      <c r="K6" s="203">
        <f>SUM('FY16 sampling by SC'!D8)</f>
        <v>92815.41</v>
      </c>
      <c r="L6" s="149">
        <f>SUM('FY16 sampling by SC'!E8)</f>
        <v>261300</v>
      </c>
      <c r="M6" s="149">
        <f>SUM('FY16 chem site costs'!J12:J17)</f>
        <v>21420</v>
      </c>
      <c r="N6" s="185">
        <f>SUM('FY16 sampling by SC'!N8)</f>
        <v>37808.73565838614</v>
      </c>
      <c r="O6" s="185">
        <f>SUM('FY16 sampling by SC'!O8)</f>
        <v>6000</v>
      </c>
    </row>
    <row r="7" spans="1:17" x14ac:dyDescent="0.2">
      <c r="A7" s="170" t="s">
        <v>282</v>
      </c>
      <c r="B7" s="149"/>
      <c r="C7" s="149">
        <f t="shared" si="0"/>
        <v>278855.65432388213</v>
      </c>
      <c r="D7" s="149">
        <f>SUM('FY16 sampling by SC'!F9:G9)</f>
        <v>0</v>
      </c>
      <c r="E7" s="203">
        <f>SUM('FY16 sampling by SC'!H9)</f>
        <v>0</v>
      </c>
      <c r="F7" s="149">
        <f>SUM('FY16 sampling by SC'!I9)</f>
        <v>0</v>
      </c>
      <c r="G7" s="149">
        <f>SUM('FY16 sampling by SC'!J9)</f>
        <v>0</v>
      </c>
      <c r="H7" s="203">
        <f>SUM('FY16 sampling by SC'!L9)</f>
        <v>0</v>
      </c>
      <c r="I7" s="149">
        <f>SUM('FY16 sampling by SC'!M9)</f>
        <v>0</v>
      </c>
      <c r="J7" s="149">
        <f>SUM('FY16 sampling by SC'!B9)</f>
        <v>247462</v>
      </c>
      <c r="K7" s="203">
        <f>SUM('FY16 sampling by SC'!D9)</f>
        <v>98419.46</v>
      </c>
      <c r="L7" s="149">
        <f>SUM('FY16 sampling by SC'!E9)</f>
        <v>0</v>
      </c>
      <c r="M7" s="152">
        <f>SUM('FY16 chem site costs'!J18:J20)</f>
        <v>17600</v>
      </c>
      <c r="N7" s="229">
        <f>SUM('FY16 sampling by SC'!N9)</f>
        <v>13793.654323882149</v>
      </c>
      <c r="O7" s="185">
        <f>SUM('FY16 sampling by SC'!O9)</f>
        <v>3000</v>
      </c>
    </row>
    <row r="8" spans="1:17" s="41" customFormat="1" x14ac:dyDescent="0.2">
      <c r="A8" s="170" t="s">
        <v>267</v>
      </c>
      <c r="B8" s="149"/>
      <c r="C8" s="149">
        <f t="shared" si="0"/>
        <v>189054.04920840636</v>
      </c>
      <c r="D8" s="149">
        <f>SUM('FY16 sampling by SC'!F10:G10)</f>
        <v>0</v>
      </c>
      <c r="E8" s="203">
        <f>SUM('FY16 sampling by SC'!H10)</f>
        <v>0</v>
      </c>
      <c r="F8" s="149">
        <f>SUM('FY16 sampling by SC'!I10)</f>
        <v>0</v>
      </c>
      <c r="G8" s="149">
        <f>SUM('FY16 sampling by SC'!J10)</f>
        <v>0</v>
      </c>
      <c r="H8" s="203">
        <f>SUM('FY16 sampling by SC'!L10)</f>
        <v>0</v>
      </c>
      <c r="I8" s="149">
        <f>SUM('FY16 sampling by SC'!M10)</f>
        <v>0</v>
      </c>
      <c r="J8" s="149">
        <f>SUM('FY16 sampling by SC'!B10)</f>
        <v>155805</v>
      </c>
      <c r="K8" s="203">
        <f>SUM('FY16 sampling by SC'!D10)</f>
        <v>73255.31</v>
      </c>
      <c r="L8" s="149">
        <f>SUM('FY16 sampling by SC'!E10)</f>
        <v>0</v>
      </c>
      <c r="M8" s="152">
        <v>0</v>
      </c>
      <c r="N8" s="229">
        <f>SUM('FY16 sampling by SC'!N10)</f>
        <v>33249.049208406344</v>
      </c>
      <c r="O8" s="185">
        <f>SUM('FY16 sampling by SC'!O10)</f>
        <v>6000</v>
      </c>
      <c r="P8"/>
    </row>
    <row r="9" spans="1:17" x14ac:dyDescent="0.2">
      <c r="A9" s="170" t="s">
        <v>306</v>
      </c>
      <c r="B9" s="149"/>
      <c r="C9" s="149">
        <f t="shared" si="0"/>
        <v>61970</v>
      </c>
      <c r="D9" s="149">
        <f>SUM('FY16 sampling by SC'!F11:G11)</f>
        <v>0</v>
      </c>
      <c r="E9" s="203">
        <f>SUM('FY16 sampling by SC'!H11)</f>
        <v>0</v>
      </c>
      <c r="F9" s="149">
        <f>SUM('FY16 sampling by SC'!I11)</f>
        <v>0</v>
      </c>
      <c r="G9" s="149">
        <f>SUM('FY16 sampling by SC'!J11:K11)</f>
        <v>58970</v>
      </c>
      <c r="H9" s="203">
        <f>SUM('FY16 sampling by SC'!L11)</f>
        <v>23883.9</v>
      </c>
      <c r="I9" s="149">
        <f>SUM('FY16 sampling by SC'!M11)</f>
        <v>0</v>
      </c>
      <c r="J9" s="149">
        <f>SUM('FY16 sampling by SC'!B11)</f>
        <v>0</v>
      </c>
      <c r="K9" s="203">
        <f>SUM('FY16 sampling by SC'!D11)</f>
        <v>0</v>
      </c>
      <c r="L9" s="149">
        <f>SUM('FY16 sampling by SC'!E11)</f>
        <v>0</v>
      </c>
      <c r="M9" s="152">
        <f>SUM('FY16 chem site costs'!J24)</f>
        <v>3000</v>
      </c>
      <c r="N9" s="229">
        <f>SUM('FY16 sampling by SC'!N11)</f>
        <v>0</v>
      </c>
      <c r="O9" s="185">
        <f>SUM('FY16 sampling by SC'!O11)</f>
        <v>0</v>
      </c>
    </row>
    <row r="10" spans="1:17" x14ac:dyDescent="0.2">
      <c r="A10" s="170" t="s">
        <v>271</v>
      </c>
      <c r="B10" s="149"/>
      <c r="C10" s="149">
        <f t="shared" si="0"/>
        <v>307473.91785447299</v>
      </c>
      <c r="D10" s="149">
        <f>SUM('FY16 sampling by SC'!F12:G12)</f>
        <v>74280</v>
      </c>
      <c r="E10" s="203">
        <f>SUM('FY16 sampling by SC'!H12)</f>
        <v>23883.9</v>
      </c>
      <c r="F10" s="149">
        <f>SUM('FY16 sampling by SC'!I12)</f>
        <v>0</v>
      </c>
      <c r="G10" s="149">
        <f>SUM('FY16 sampling by SC'!J12)</f>
        <v>0</v>
      </c>
      <c r="H10" s="203">
        <f>SUM('FY16 sampling by SC'!L12)</f>
        <v>0</v>
      </c>
      <c r="I10" s="149">
        <f>SUM('FY16 sampling by SC'!M12)</f>
        <v>0</v>
      </c>
      <c r="J10" s="149">
        <f>SUM('FY16 sampling by SC'!B12)</f>
        <v>202455</v>
      </c>
      <c r="K10" s="203">
        <f>SUM('FY16 sampling by SC'!D12)</f>
        <v>73255.31</v>
      </c>
      <c r="L10" s="149">
        <f>SUM('FY16 sampling by SC'!E12)</f>
        <v>0</v>
      </c>
      <c r="M10" s="149">
        <f>SUM('FY16 chem site costs'!J25:J27)</f>
        <v>3315</v>
      </c>
      <c r="N10" s="185">
        <f>SUM('FY16 sampling by SC'!N12)</f>
        <v>27423.91785447302</v>
      </c>
      <c r="O10" s="185">
        <f>SUM('FY16 sampling by SC'!O12)</f>
        <v>6000</v>
      </c>
    </row>
    <row r="11" spans="1:17" x14ac:dyDescent="0.2">
      <c r="A11" s="170" t="s">
        <v>417</v>
      </c>
      <c r="B11" s="153"/>
      <c r="C11" s="149">
        <f t="shared" si="0"/>
        <v>2640</v>
      </c>
      <c r="D11" s="149">
        <v>0</v>
      </c>
      <c r="E11" s="203">
        <v>0</v>
      </c>
      <c r="F11" s="149">
        <v>0</v>
      </c>
      <c r="G11" s="149">
        <v>0</v>
      </c>
      <c r="H11" s="203">
        <v>0</v>
      </c>
      <c r="I11" s="149">
        <v>0</v>
      </c>
      <c r="J11" s="149">
        <v>0</v>
      </c>
      <c r="K11" s="203">
        <v>0</v>
      </c>
      <c r="L11" s="149">
        <v>0</v>
      </c>
      <c r="M11" s="152">
        <f>SUM('FY16 chem site costs'!J104)</f>
        <v>2640</v>
      </c>
      <c r="N11" s="229">
        <v>0</v>
      </c>
      <c r="O11" s="229">
        <v>0</v>
      </c>
      <c r="P11" s="68"/>
      <c r="Q11" s="68"/>
    </row>
    <row r="12" spans="1:17" x14ac:dyDescent="0.2">
      <c r="A12" s="170" t="s">
        <v>275</v>
      </c>
      <c r="B12" s="149"/>
      <c r="C12" s="149">
        <f t="shared" si="0"/>
        <v>363166.43721265526</v>
      </c>
      <c r="D12" s="149">
        <f>SUM('FY16 sampling by SC'!F13:G13)</f>
        <v>221790</v>
      </c>
      <c r="E12" s="203">
        <f>SUM('FY16 sampling by SC'!H13)</f>
        <v>95535.6</v>
      </c>
      <c r="F12" s="149">
        <f>SUM('FY16 sampling by SC'!I13)</f>
        <v>0</v>
      </c>
      <c r="G12" s="149">
        <f>SUM('FY16 sampling by SC'!J13)</f>
        <v>0</v>
      </c>
      <c r="H12" s="203">
        <f>SUM('FY16 sampling by SC'!L13)</f>
        <v>0</v>
      </c>
      <c r="I12" s="149">
        <f>SUM('FY16 sampling by SC'!M13)</f>
        <v>0</v>
      </c>
      <c r="J12" s="149">
        <f>SUM('FY16 sampling by SC'!B13)</f>
        <v>76990</v>
      </c>
      <c r="K12" s="203">
        <f>SUM('FY16 sampling by SC'!D13)</f>
        <v>39110.300000000003</v>
      </c>
      <c r="L12" s="149">
        <f>SUM('FY16 sampling by SC'!E13)</f>
        <v>45040</v>
      </c>
      <c r="M12" s="152">
        <v>0</v>
      </c>
      <c r="N12" s="229">
        <f>SUM('FY16 sampling by SC'!N13)</f>
        <v>19346.437212655255</v>
      </c>
      <c r="O12" s="229">
        <f>SUM('FY16 sampling by SC'!O13)</f>
        <v>3000</v>
      </c>
      <c r="P12" s="68"/>
      <c r="Q12" s="68"/>
    </row>
    <row r="13" spans="1:17" x14ac:dyDescent="0.2">
      <c r="A13" s="170" t="s">
        <v>287</v>
      </c>
      <c r="B13" s="153"/>
      <c r="C13" s="149">
        <f t="shared" si="0"/>
        <v>279800.38740026281</v>
      </c>
      <c r="D13" s="149">
        <f>SUM('FY16 sampling by SC'!F14:G14)</f>
        <v>0</v>
      </c>
      <c r="E13" s="203">
        <f>SUM('FY16 sampling by SC'!H14)</f>
        <v>0</v>
      </c>
      <c r="F13" s="149">
        <f>SUM('FY16 sampling by SC'!I14)</f>
        <v>0</v>
      </c>
      <c r="G13" s="149">
        <f>SUM('FY16 sampling by SC'!J14)</f>
        <v>0</v>
      </c>
      <c r="H13" s="203">
        <f>SUM('FY16 sampling by SC'!L14)</f>
        <v>0</v>
      </c>
      <c r="I13" s="149">
        <f>SUM('FY16 sampling by SC'!M14)</f>
        <v>0</v>
      </c>
      <c r="J13" s="149">
        <f>SUM('FY16 sampling by SC'!B14)</f>
        <v>260128</v>
      </c>
      <c r="K13" s="203">
        <f>SUM('FY16 sampling by SC'!D14)</f>
        <v>99446.23</v>
      </c>
      <c r="L13" s="149">
        <f>SUM('FY16 sampling by SC'!E14)</f>
        <v>0</v>
      </c>
      <c r="M13" s="152">
        <v>0</v>
      </c>
      <c r="N13" s="229">
        <f>SUM('FY16 sampling by SC'!N14)</f>
        <v>19672.387400262814</v>
      </c>
      <c r="O13" s="229">
        <f>SUM('FY16 sampling by SC'!O14)</f>
        <v>3000</v>
      </c>
      <c r="P13" s="68"/>
      <c r="Q13" s="68"/>
    </row>
    <row r="14" spans="1:17" x14ac:dyDescent="0.2">
      <c r="A14" s="170" t="s">
        <v>278</v>
      </c>
      <c r="B14" s="149"/>
      <c r="C14" s="149">
        <f t="shared" si="0"/>
        <v>121632</v>
      </c>
      <c r="D14" s="149">
        <f>SUM('FY16 sampling by SC'!F15:G15)</f>
        <v>0</v>
      </c>
      <c r="E14" s="203">
        <f>SUM('FY16 sampling by SC'!H15)</f>
        <v>0</v>
      </c>
      <c r="F14" s="149">
        <f>SUM('FY16 sampling by SC'!I15)</f>
        <v>0</v>
      </c>
      <c r="G14" s="149">
        <f>SUM('FY16 sampling by SC'!J15)</f>
        <v>0</v>
      </c>
      <c r="H14" s="203">
        <f>SUM('FY16 sampling by SC'!L15)</f>
        <v>0</v>
      </c>
      <c r="I14" s="149">
        <f>SUM('FY16 sampling by SC'!M15)</f>
        <v>0</v>
      </c>
      <c r="J14" s="149">
        <f>SUM('FY16 sampling by SC'!B15:C15)</f>
        <v>100932</v>
      </c>
      <c r="K14" s="203">
        <f>SUM('FY16 sampling by SC'!D15)</f>
        <v>23883.9</v>
      </c>
      <c r="L14" s="149">
        <f>SUM('FY16 sampling by SC'!E15)</f>
        <v>20700</v>
      </c>
      <c r="M14" s="152">
        <v>0</v>
      </c>
      <c r="N14" s="229">
        <f>SUM('FY16 sampling by SC'!N15)</f>
        <v>0</v>
      </c>
      <c r="O14" s="229">
        <f>SUM('FY16 sampling by SC'!O15)</f>
        <v>0</v>
      </c>
      <c r="P14" s="68"/>
      <c r="Q14" s="68"/>
    </row>
    <row r="15" spans="1:17" x14ac:dyDescent="0.2">
      <c r="A15" s="170" t="s">
        <v>280</v>
      </c>
      <c r="B15" s="149"/>
      <c r="C15" s="149">
        <f t="shared" si="0"/>
        <v>245698.03817176339</v>
      </c>
      <c r="D15" s="149">
        <f>SUM('FY16 sampling by SC'!F16:G16)</f>
        <v>0</v>
      </c>
      <c r="E15" s="203">
        <f>SUM('FY16 sampling by SC'!H16)</f>
        <v>0</v>
      </c>
      <c r="F15" s="149">
        <f>SUM('FY16 sampling by SC'!I16)</f>
        <v>0</v>
      </c>
      <c r="G15" s="149">
        <f>SUM('FY16 sampling by SC'!J16)</f>
        <v>0</v>
      </c>
      <c r="H15" s="203">
        <f>SUM('FY16 sampling by SC'!L16)</f>
        <v>0</v>
      </c>
      <c r="I15" s="149">
        <f>SUM('FY16 sampling by SC'!M16)</f>
        <v>0</v>
      </c>
      <c r="J15" s="149">
        <f>SUM('FY16 sampling by SC'!B16:C16)</f>
        <v>220968</v>
      </c>
      <c r="K15" s="203">
        <f>SUM('FY16 sampling by SC'!D16)</f>
        <v>68764.88</v>
      </c>
      <c r="L15" s="149">
        <f>SUM('FY16 sampling by SC'!E16)</f>
        <v>11500</v>
      </c>
      <c r="M15" s="152">
        <v>0</v>
      </c>
      <c r="N15" s="229">
        <f>SUM('FY16 sampling by SC'!N16)</f>
        <v>13230.038171763383</v>
      </c>
      <c r="O15" s="229">
        <f>SUM('FY16 sampling by SC'!O16)</f>
        <v>3000</v>
      </c>
      <c r="P15" s="68"/>
      <c r="Q15" s="68"/>
    </row>
    <row r="16" spans="1:17" x14ac:dyDescent="0.2">
      <c r="A16" s="170" t="s">
        <v>314</v>
      </c>
      <c r="B16" s="149"/>
      <c r="C16" s="149">
        <f t="shared" si="0"/>
        <v>74581</v>
      </c>
      <c r="D16" s="149">
        <f>SUM('FY16 sampling by SC'!F17:G17)</f>
        <v>0</v>
      </c>
      <c r="E16" s="203">
        <f>SUM('FY16 sampling by SC'!H17)</f>
        <v>0</v>
      </c>
      <c r="F16" s="149">
        <f>SUM('FY16 sampling by SC'!I17)</f>
        <v>0</v>
      </c>
      <c r="G16" s="149">
        <f>SUM('FY16 sampling by SC'!J17)</f>
        <v>0</v>
      </c>
      <c r="H16" s="203">
        <f>SUM('FY16 sampling by SC'!L17)</f>
        <v>0</v>
      </c>
      <c r="I16" s="149">
        <f>SUM('FY16 sampling by SC'!M17)</f>
        <v>0</v>
      </c>
      <c r="J16" s="149">
        <f>SUM('FY16 sampling by SC'!B17)</f>
        <v>71999</v>
      </c>
      <c r="K16" s="203">
        <f>SUM('FY16 sampling by SC'!D17)</f>
        <v>53538.48</v>
      </c>
      <c r="L16" s="149">
        <f>SUM('FY16 sampling by SC'!E17)</f>
        <v>0</v>
      </c>
      <c r="M16" s="152">
        <f>SUM('FY16 chem site costs'!J40:J41)</f>
        <v>2582</v>
      </c>
      <c r="N16" s="229">
        <f>SUM('FY16 sampling by SC'!N17)</f>
        <v>0</v>
      </c>
      <c r="O16" s="229">
        <f>SUM('FY16 sampling by SC'!O17)</f>
        <v>0</v>
      </c>
      <c r="P16" s="68"/>
      <c r="Q16" s="68"/>
    </row>
    <row r="17" spans="1:17" x14ac:dyDescent="0.2">
      <c r="A17" s="170" t="s">
        <v>315</v>
      </c>
      <c r="B17" s="149"/>
      <c r="C17" s="149">
        <f t="shared" si="0"/>
        <v>261245</v>
      </c>
      <c r="D17" s="149">
        <f>SUM('FY16 sampling by SC'!F18:G18)</f>
        <v>215345</v>
      </c>
      <c r="E17" s="203">
        <f>SUM('FY16 sampling by SC'!H18)</f>
        <v>95535.6</v>
      </c>
      <c r="F17" s="149">
        <f>SUM('FY16 sampling by SC'!I18)</f>
        <v>0</v>
      </c>
      <c r="G17" s="149">
        <f>SUM('FY16 sampling by SC'!J18)</f>
        <v>0</v>
      </c>
      <c r="H17" s="203">
        <f>SUM('FY16 sampling by SC'!L18)</f>
        <v>0</v>
      </c>
      <c r="I17" s="149">
        <f>SUM('FY16 sampling by SC'!M18)</f>
        <v>0</v>
      </c>
      <c r="J17" s="149">
        <f>SUM('FY16 sampling by SC'!B18)</f>
        <v>0</v>
      </c>
      <c r="K17" s="203">
        <f>SUM('FY16 sampling by SC'!D18)</f>
        <v>0</v>
      </c>
      <c r="L17" s="149">
        <f>SUM('FY16 sampling by SC'!E18)</f>
        <v>45900</v>
      </c>
      <c r="M17" s="152">
        <v>0</v>
      </c>
      <c r="N17" s="229">
        <f>SUM('FY16 sampling by SC'!N18)</f>
        <v>0</v>
      </c>
      <c r="O17" s="229">
        <f>SUM('FY16 sampling by SC'!O18)</f>
        <v>0</v>
      </c>
      <c r="P17" s="68"/>
      <c r="Q17" s="68"/>
    </row>
    <row r="18" spans="1:17" x14ac:dyDescent="0.2">
      <c r="A18" s="170" t="s">
        <v>283</v>
      </c>
      <c r="B18" s="149"/>
      <c r="C18" s="149">
        <f t="shared" si="0"/>
        <v>539087.54688200832</v>
      </c>
      <c r="D18" s="149">
        <f>SUM('FY16 sampling by SC'!F19:G19)</f>
        <v>439593</v>
      </c>
      <c r="E18" s="203">
        <f>SUM('FY16 sampling by SC'!H19)</f>
        <v>149074.07999999999</v>
      </c>
      <c r="F18" s="149">
        <f>SUM('FY16 sampling by SC'!I19)</f>
        <v>0</v>
      </c>
      <c r="G18" s="149">
        <f>SUM('FY16 sampling by SC'!J19)</f>
        <v>0</v>
      </c>
      <c r="H18" s="203">
        <f>SUM('FY16 sampling by SC'!L19)</f>
        <v>0</v>
      </c>
      <c r="I18" s="149">
        <f>SUM('FY16 sampling by SC'!M19)</f>
        <v>40800</v>
      </c>
      <c r="J18" s="149">
        <f>SUM('FY16 sampling by SC'!B19)</f>
        <v>19565</v>
      </c>
      <c r="K18" s="203">
        <f>SUM('FY16 sampling by SC'!D19)</f>
        <v>4490.43</v>
      </c>
      <c r="L18" s="149">
        <f>SUM('FY16 sampling by SC'!E19)</f>
        <v>18640</v>
      </c>
      <c r="M18" s="152">
        <f>SUM('FY16 chem site costs'!J46:J50)</f>
        <v>1553</v>
      </c>
      <c r="N18" s="229">
        <f>SUM('FY16 sampling by SC'!N19)</f>
        <v>18936.546882008362</v>
      </c>
      <c r="O18" s="229">
        <f>SUM('FY16 sampling by SC'!O19)</f>
        <v>3000</v>
      </c>
      <c r="P18" s="229"/>
      <c r="Q18" s="68"/>
    </row>
    <row r="19" spans="1:17" x14ac:dyDescent="0.2">
      <c r="A19" s="170" t="s">
        <v>411</v>
      </c>
      <c r="B19" s="149"/>
      <c r="C19" s="149">
        <f t="shared" si="0"/>
        <v>1242</v>
      </c>
      <c r="D19" s="149">
        <f>SUM('FY16 sampling by SC'!F21:G21)</f>
        <v>0</v>
      </c>
      <c r="E19" s="203">
        <v>0</v>
      </c>
      <c r="F19" s="149">
        <v>0</v>
      </c>
      <c r="G19" s="149">
        <v>0</v>
      </c>
      <c r="H19" s="203">
        <v>0</v>
      </c>
      <c r="I19" s="149">
        <v>0</v>
      </c>
      <c r="J19" s="149">
        <v>0</v>
      </c>
      <c r="K19" s="203">
        <v>0</v>
      </c>
      <c r="L19" s="149">
        <v>0</v>
      </c>
      <c r="M19" s="152">
        <f>SUM('FY16 chem site costs'!J105)</f>
        <v>1242</v>
      </c>
      <c r="N19" s="229">
        <v>0</v>
      </c>
      <c r="O19" s="229">
        <f>SUM('FY16 sampling by SC'!O21)</f>
        <v>0</v>
      </c>
      <c r="P19" s="68"/>
      <c r="Q19" s="68"/>
    </row>
    <row r="20" spans="1:17" x14ac:dyDescent="0.2">
      <c r="A20" s="170" t="s">
        <v>270</v>
      </c>
      <c r="B20" s="149"/>
      <c r="C20" s="149">
        <f t="shared" si="0"/>
        <v>279577.94410750782</v>
      </c>
      <c r="D20" s="149">
        <f>SUM('FY16 sampling by SC'!F20:G20)</f>
        <v>15392</v>
      </c>
      <c r="E20" s="203">
        <f>SUM('FY16 sampling by SC'!H20)</f>
        <v>23883.9</v>
      </c>
      <c r="F20" s="149">
        <f>SUM('FY16 sampling by SC'!I20)</f>
        <v>0</v>
      </c>
      <c r="G20" s="149">
        <f>SUM('FY16 sampling by SC'!J20)</f>
        <v>0</v>
      </c>
      <c r="H20" s="203">
        <f>SUM('FY16 sampling by SC'!L20)</f>
        <v>0</v>
      </c>
      <c r="I20" s="149">
        <f>SUM('FY16 sampling by SC'!M20)</f>
        <v>0</v>
      </c>
      <c r="J20" s="149">
        <f>SUM('FY16 sampling by SC'!B20:C20)</f>
        <v>204450</v>
      </c>
      <c r="K20" s="203">
        <f>SUM('FY16 sampling by SC'!D20)</f>
        <v>73255.31</v>
      </c>
      <c r="L20" s="149">
        <f>SUM('FY16 sampling by SC'!E20)</f>
        <v>20770</v>
      </c>
      <c r="M20" s="152">
        <v>0</v>
      </c>
      <c r="N20" s="229">
        <f>SUM('FY16 sampling by SC'!N20)</f>
        <v>38965.944107507792</v>
      </c>
      <c r="O20" s="229">
        <f>SUM('FY16 sampling by SC'!O20)</f>
        <v>6000</v>
      </c>
      <c r="P20" s="229"/>
      <c r="Q20" s="68"/>
    </row>
    <row r="21" spans="1:17" x14ac:dyDescent="0.2">
      <c r="A21" s="170" t="s">
        <v>412</v>
      </c>
      <c r="B21" s="149"/>
      <c r="C21" s="149">
        <f t="shared" si="0"/>
        <v>4348</v>
      </c>
      <c r="D21" s="149">
        <v>0</v>
      </c>
      <c r="E21" s="203">
        <v>0</v>
      </c>
      <c r="F21" s="149">
        <v>0</v>
      </c>
      <c r="G21" s="149">
        <v>0</v>
      </c>
      <c r="H21" s="203">
        <v>0</v>
      </c>
      <c r="I21" s="149">
        <v>0</v>
      </c>
      <c r="J21" s="149">
        <v>0</v>
      </c>
      <c r="K21" s="203">
        <f>SUM('FY16 sampling by SC'!D23)</f>
        <v>0</v>
      </c>
      <c r="L21" s="149">
        <v>0</v>
      </c>
      <c r="M21" s="152">
        <f>SUM('FY16 chem site costs'!J106)</f>
        <v>4348</v>
      </c>
      <c r="N21" s="229">
        <f>SUM('FY16 sampling by SC'!N23)</f>
        <v>0</v>
      </c>
      <c r="O21" s="229">
        <f>SUM('FY16 sampling by SC'!O23)</f>
        <v>0</v>
      </c>
      <c r="P21" s="232"/>
      <c r="Q21" s="68"/>
    </row>
    <row r="22" spans="1:17" x14ac:dyDescent="0.2">
      <c r="A22" s="170" t="s">
        <v>276</v>
      </c>
      <c r="B22" s="149"/>
      <c r="C22" s="149">
        <f t="shared" si="0"/>
        <v>88189</v>
      </c>
      <c r="D22" s="149">
        <v>0</v>
      </c>
      <c r="E22" s="203">
        <f>SUM('FY16 sampling by SC'!H21)</f>
        <v>0</v>
      </c>
      <c r="F22" s="149">
        <f>SUM('FY16 sampling by SC'!I21)</f>
        <v>0</v>
      </c>
      <c r="G22" s="149">
        <f>SUM('FY16 sampling by SC'!J21)</f>
        <v>0</v>
      </c>
      <c r="H22" s="203">
        <f>SUM('FY16 sampling by SC'!L21)</f>
        <v>0</v>
      </c>
      <c r="I22" s="149">
        <f>SUM('FY16 sampling by SC'!M21)</f>
        <v>0</v>
      </c>
      <c r="J22" s="149">
        <f>SUM('FY16 sampling by SC'!B21)</f>
        <v>88189</v>
      </c>
      <c r="K22" s="203">
        <f>SUM('FY16 sampling by SC'!D21)</f>
        <v>39110.300000000003</v>
      </c>
      <c r="L22" s="149">
        <f>SUM('FY16 sampling by SC'!E21)</f>
        <v>0</v>
      </c>
      <c r="M22" s="152">
        <v>0</v>
      </c>
      <c r="N22" s="229">
        <f>SUM('FY16 sampling by SC'!N21)</f>
        <v>0</v>
      </c>
      <c r="O22" s="229">
        <f>SUM('FY16 sampling by SC'!O21)</f>
        <v>0</v>
      </c>
      <c r="P22" s="68"/>
      <c r="Q22" s="68"/>
    </row>
    <row r="23" spans="1:17" x14ac:dyDescent="0.2">
      <c r="A23" s="170" t="s">
        <v>279</v>
      </c>
      <c r="B23" s="149"/>
      <c r="C23" s="149">
        <f t="shared" si="0"/>
        <v>133803</v>
      </c>
      <c r="D23" s="149">
        <v>0</v>
      </c>
      <c r="E23" s="203">
        <f>SUM('FY16 sampling by SC'!H22)</f>
        <v>0</v>
      </c>
      <c r="F23" s="149">
        <f>SUM('FY16 sampling by SC'!I22)</f>
        <v>0</v>
      </c>
      <c r="G23" s="149">
        <f>SUM('FY16 sampling by SC'!J22)</f>
        <v>0</v>
      </c>
      <c r="H23" s="203">
        <f>SUM('FY16 sampling by SC'!L22)</f>
        <v>0</v>
      </c>
      <c r="I23" s="149">
        <f>SUM('FY16 sampling by SC'!M22)</f>
        <v>0</v>
      </c>
      <c r="J23" s="149">
        <f>SUM('FY16 sampling by SC'!B22)</f>
        <v>117058</v>
      </c>
      <c r="K23" s="203">
        <f>SUM('FY16 sampling by SC'!D22)</f>
        <v>62193.02</v>
      </c>
      <c r="L23" s="149">
        <f>SUM('FY16 sampling by SC'!E22)</f>
        <v>0</v>
      </c>
      <c r="M23" s="152">
        <f>SUM('FY16 chem site costs'!J58:J59)</f>
        <v>2900</v>
      </c>
      <c r="N23" s="229">
        <f>SUM('FY16 sampling by SC'!N22)</f>
        <v>13845</v>
      </c>
      <c r="O23" s="229">
        <f>SUM('FY16 sampling by SC'!O22)</f>
        <v>3000</v>
      </c>
      <c r="P23" s="229"/>
      <c r="Q23" s="68"/>
    </row>
    <row r="24" spans="1:17" x14ac:dyDescent="0.2">
      <c r="A24" s="170" t="s">
        <v>342</v>
      </c>
      <c r="B24" s="149"/>
      <c r="C24" s="149">
        <f t="shared" si="0"/>
        <v>207868</v>
      </c>
      <c r="D24" s="149">
        <f>SUM('FY16 sampling by SC'!F23:G23)</f>
        <v>166533</v>
      </c>
      <c r="E24" s="203">
        <f>SUM('FY16 sampling by SC'!H23)</f>
        <v>71651.7</v>
      </c>
      <c r="F24" s="149">
        <f>SUM('FY16 sampling by SC'!I23)</f>
        <v>41335</v>
      </c>
      <c r="G24" s="149">
        <f>SUM('FY16 sampling by SC'!J23)</f>
        <v>0</v>
      </c>
      <c r="H24" s="203">
        <f>SUM('FY16 sampling by SC'!L23)</f>
        <v>0</v>
      </c>
      <c r="I24" s="149">
        <f>SUM('FY16 sampling by SC'!M23)</f>
        <v>0</v>
      </c>
      <c r="J24" s="149">
        <f>SUM('FY16 sampling by SC'!B23)</f>
        <v>0</v>
      </c>
      <c r="K24" s="203">
        <f>SUM('FY16 sampling by SC'!D23)</f>
        <v>0</v>
      </c>
      <c r="L24" s="149">
        <f>SUM('FY16 sampling by SC'!E23)</f>
        <v>0</v>
      </c>
      <c r="M24" s="152">
        <v>0</v>
      </c>
      <c r="N24" s="229">
        <f>SUM('FY16 sampling by SC'!N23)</f>
        <v>0</v>
      </c>
      <c r="O24" s="229">
        <f>SUM('FY16 sampling by SC'!O23)</f>
        <v>0</v>
      </c>
      <c r="P24" s="68"/>
      <c r="Q24" s="68"/>
    </row>
    <row r="25" spans="1:17" x14ac:dyDescent="0.2">
      <c r="A25" s="170" t="s">
        <v>284</v>
      </c>
      <c r="B25" s="149"/>
      <c r="C25" s="149">
        <f t="shared" si="0"/>
        <v>285416.14820962609</v>
      </c>
      <c r="D25" s="149">
        <f>SUM('FY16 sampling by SC'!F24:G24)</f>
        <v>0</v>
      </c>
      <c r="E25" s="203">
        <f>SUM('FY16 sampling by SC'!H24)</f>
        <v>0</v>
      </c>
      <c r="F25" s="149">
        <f>SUM('FY16 sampling by SC'!I24)</f>
        <v>0</v>
      </c>
      <c r="G25" s="149">
        <f>SUM('FY16 sampling by SC'!J24:K24)</f>
        <v>70676</v>
      </c>
      <c r="H25" s="203">
        <f>SUM('FY16 sampling by SC'!L24)</f>
        <v>23883.9</v>
      </c>
      <c r="I25" s="149">
        <f>SUM('FY16 sampling by SC'!M24)</f>
        <v>20700</v>
      </c>
      <c r="J25" s="149">
        <f>SUM('FY16 sampling by SC'!B24:C24)</f>
        <v>172107</v>
      </c>
      <c r="K25" s="203">
        <f>SUM('FY16 sampling by SC'!D24)</f>
        <v>68764.88</v>
      </c>
      <c r="L25" s="149">
        <f>SUM('FY16 sampling by SC'!E24)</f>
        <v>0</v>
      </c>
      <c r="M25" s="152">
        <f>SUM('FY16 chem site costs'!J63:J65)</f>
        <v>3105</v>
      </c>
      <c r="N25" s="229">
        <f>SUM('FY16 sampling by SC'!N24)</f>
        <v>18828.14820962611</v>
      </c>
      <c r="O25" s="229">
        <f>SUM('FY16 sampling by SC'!O24)</f>
        <v>3000</v>
      </c>
      <c r="P25" s="68"/>
      <c r="Q25" s="68"/>
    </row>
    <row r="26" spans="1:17" x14ac:dyDescent="0.2">
      <c r="A26" s="170" t="s">
        <v>557</v>
      </c>
      <c r="B26" s="149"/>
      <c r="C26" s="149">
        <f t="shared" si="0"/>
        <v>131987.48792517532</v>
      </c>
      <c r="D26" s="149">
        <f>SUM('FY16 sampling by SC'!F25:G25)</f>
        <v>0</v>
      </c>
      <c r="E26" s="203">
        <f>SUM('FY16 sampling by SC'!H25)</f>
        <v>0</v>
      </c>
      <c r="F26" s="149">
        <f>SUM('FY16 sampling by SC'!I25)</f>
        <v>0</v>
      </c>
      <c r="G26" s="149">
        <f>SUM('FY16 sampling by SC'!J25:K25)</f>
        <v>0</v>
      </c>
      <c r="H26" s="203">
        <f>SUM('FY16 sampling by SC'!L25)</f>
        <v>0</v>
      </c>
      <c r="I26" s="149">
        <f>SUM('FY16 sampling by SC'!M25)</f>
        <v>0</v>
      </c>
      <c r="J26" s="149">
        <f>SUM('FY16 sampling by SC'!B25:C25)</f>
        <v>97874</v>
      </c>
      <c r="K26" s="203">
        <f>SUM('FY16 sampling by SC'!D25)</f>
        <v>28374.33</v>
      </c>
      <c r="L26" s="149">
        <f>SUM('FY16 sampling by SC'!E25)</f>
        <v>0</v>
      </c>
      <c r="M26" s="152">
        <f>SUM('FY16 chem site costs'!J66:J67)</f>
        <v>12960</v>
      </c>
      <c r="N26" s="229">
        <f>SUM('FY16 sampling by SC'!N25)</f>
        <v>21153.487925175315</v>
      </c>
      <c r="O26" s="229">
        <f>SUM('FY16 sampling by SC'!O25)</f>
        <v>3000</v>
      </c>
      <c r="P26" s="68"/>
      <c r="Q26" s="68"/>
    </row>
    <row r="27" spans="1:17" x14ac:dyDescent="0.2">
      <c r="A27" s="170" t="s">
        <v>272</v>
      </c>
      <c r="B27" s="149"/>
      <c r="C27" s="149">
        <f t="shared" si="0"/>
        <v>265771.60246244777</v>
      </c>
      <c r="D27" s="149">
        <f>SUM('FY16 sampling by SC'!F26:G26)</f>
        <v>0</v>
      </c>
      <c r="E27" s="203">
        <f>SUM('FY16 sampling by SC'!H26)</f>
        <v>0</v>
      </c>
      <c r="F27" s="149">
        <f>SUM('FY16 sampling by SC'!I26)</f>
        <v>0</v>
      </c>
      <c r="G27" s="149">
        <f>SUM('FY16 sampling by SC'!J26)</f>
        <v>0</v>
      </c>
      <c r="H27" s="203">
        <f>SUM('FY16 sampling by SC'!L26)</f>
        <v>0</v>
      </c>
      <c r="I27" s="149">
        <f>SUM('FY16 sampling by SC'!M26)</f>
        <v>0</v>
      </c>
      <c r="J27" s="149">
        <f>SUM('FY16 sampling by SC'!B26)</f>
        <v>232336</v>
      </c>
      <c r="K27" s="203">
        <f>SUM('FY16 sampling by SC'!D26)</f>
        <v>107875.18</v>
      </c>
      <c r="L27" s="149">
        <f>SUM('FY16 sampling by SC'!E26)</f>
        <v>0</v>
      </c>
      <c r="M27" s="152">
        <f>SUM('FY16 chem site costs'!J68:J69)</f>
        <v>3313</v>
      </c>
      <c r="N27" s="229">
        <f>SUM('FY16 sampling by SC'!N26)</f>
        <v>30122.602462447754</v>
      </c>
      <c r="O27" s="229">
        <f>SUM('FY16 sampling by SC'!O26)</f>
        <v>6000</v>
      </c>
      <c r="P27" s="229"/>
      <c r="Q27" s="68"/>
    </row>
    <row r="28" spans="1:17" x14ac:dyDescent="0.2">
      <c r="A28" s="170" t="s">
        <v>347</v>
      </c>
      <c r="B28" s="149"/>
      <c r="C28" s="149">
        <f t="shared" si="0"/>
        <v>29205</v>
      </c>
      <c r="D28" s="149">
        <f>SUM('FY16 sampling by SC'!F27:G27)</f>
        <v>0</v>
      </c>
      <c r="E28" s="203">
        <f>SUM('FY16 sampling by SC'!H27)</f>
        <v>0</v>
      </c>
      <c r="F28" s="149">
        <f>SUM('FY16 sampling by SC'!I27)</f>
        <v>0</v>
      </c>
      <c r="G28" s="149">
        <f>SUM('FY16 sampling by SC'!J27)</f>
        <v>0</v>
      </c>
      <c r="H28" s="203">
        <f>SUM('FY16 sampling by SC'!L27)</f>
        <v>0</v>
      </c>
      <c r="I28" s="149">
        <f>SUM('FY16 sampling by SC'!M27)</f>
        <v>0</v>
      </c>
      <c r="J28" s="149">
        <f>SUM('FY16 sampling by SC'!B27)</f>
        <v>29205</v>
      </c>
      <c r="K28" s="203">
        <f>SUM('FY16 sampling by SC'!D27)</f>
        <v>23883.9</v>
      </c>
      <c r="L28" s="149">
        <f>SUM('FY16 sampling by SC'!E27)</f>
        <v>0</v>
      </c>
      <c r="M28" s="152">
        <v>0</v>
      </c>
      <c r="N28" s="229">
        <f>SUM('FY16 sampling by SC'!N27)</f>
        <v>0</v>
      </c>
      <c r="O28" s="229">
        <f>SUM('FY16 sampling by SC'!O27)</f>
        <v>0</v>
      </c>
      <c r="P28" s="68"/>
      <c r="Q28" s="68"/>
    </row>
    <row r="29" spans="1:17" x14ac:dyDescent="0.2">
      <c r="A29" s="170" t="s">
        <v>48</v>
      </c>
      <c r="B29" s="149"/>
      <c r="C29" s="149">
        <f t="shared" si="0"/>
        <v>287862.35244194954</v>
      </c>
      <c r="D29" s="149">
        <f>SUM('FY16 sampling by SC'!F28:G28)</f>
        <v>0</v>
      </c>
      <c r="E29" s="203">
        <f>SUM('FY16 sampling by SC'!H28)</f>
        <v>0</v>
      </c>
      <c r="F29" s="149">
        <f>SUM('FY16 sampling by SC'!I28)</f>
        <v>0</v>
      </c>
      <c r="G29" s="149">
        <f>SUM('FY16 sampling by SC'!J28)</f>
        <v>0</v>
      </c>
      <c r="H29" s="203">
        <f>SUM('FY16 sampling by SC'!L28)</f>
        <v>0</v>
      </c>
      <c r="I29" s="149">
        <f>SUM('FY16 sampling by SC'!M28)</f>
        <v>0</v>
      </c>
      <c r="J29" s="149">
        <f>SUM('FY16 sampling by SC'!B28:C28)</f>
        <v>242364</v>
      </c>
      <c r="K29" s="203">
        <f>SUM('FY16 sampling by SC'!D28)</f>
        <v>97139.21</v>
      </c>
      <c r="L29" s="149">
        <f>SUM('FY16 sampling by SC'!E28)</f>
        <v>0</v>
      </c>
      <c r="M29" s="152">
        <f>SUM('FY16 chem site costs'!J72:J75)</f>
        <v>3054</v>
      </c>
      <c r="N29" s="229">
        <f>SUM('FY16 sampling by SC'!N28)</f>
        <v>42444.352441949566</v>
      </c>
      <c r="O29" s="229">
        <f>SUM('FY16 sampling by SC'!O28)</f>
        <v>6000</v>
      </c>
      <c r="P29" s="229"/>
      <c r="Q29" s="68"/>
    </row>
    <row r="30" spans="1:17" x14ac:dyDescent="0.2">
      <c r="A30" s="170" t="s">
        <v>400</v>
      </c>
      <c r="B30" s="149"/>
      <c r="C30" s="149">
        <f t="shared" si="0"/>
        <v>0</v>
      </c>
      <c r="D30" s="149">
        <v>0</v>
      </c>
      <c r="E30" s="203">
        <v>0</v>
      </c>
      <c r="F30" s="149">
        <v>0</v>
      </c>
      <c r="G30" s="149">
        <v>0</v>
      </c>
      <c r="H30" s="203">
        <v>0</v>
      </c>
      <c r="I30" s="149">
        <v>0</v>
      </c>
      <c r="J30" s="149">
        <v>0</v>
      </c>
      <c r="K30" s="203">
        <v>0</v>
      </c>
      <c r="L30" s="149">
        <v>0</v>
      </c>
      <c r="M30" s="152">
        <v>0</v>
      </c>
      <c r="N30" s="229">
        <v>0</v>
      </c>
      <c r="O30" s="229">
        <v>0</v>
      </c>
      <c r="P30" s="68"/>
      <c r="Q30" s="68"/>
    </row>
    <row r="31" spans="1:17" x14ac:dyDescent="0.2">
      <c r="A31" s="170" t="s">
        <v>268</v>
      </c>
      <c r="B31" s="149"/>
      <c r="C31" s="149">
        <f t="shared" si="0"/>
        <v>72993</v>
      </c>
      <c r="D31" s="149">
        <f>SUM('FY16 sampling by SC'!F29:G29)</f>
        <v>0</v>
      </c>
      <c r="E31" s="203">
        <f>SUM('FY16 sampling by SC'!H29)</f>
        <v>0</v>
      </c>
      <c r="F31" s="149">
        <f>SUM('FY16 sampling by SC'!I29)</f>
        <v>0</v>
      </c>
      <c r="G31" s="149">
        <f>SUM('FY16 sampling by SC'!J29)</f>
        <v>0</v>
      </c>
      <c r="H31" s="203">
        <f>SUM('FY16 sampling by SC'!L29)</f>
        <v>0</v>
      </c>
      <c r="I31" s="149">
        <f>SUM('FY16 sampling by SC'!M29)</f>
        <v>0</v>
      </c>
      <c r="J31" s="149">
        <f>SUM('FY16 sampling by SC'!B29:C29)</f>
        <v>70209</v>
      </c>
      <c r="K31" s="203">
        <f>SUM('FY16 sampling by SC'!D29)</f>
        <v>23883.9</v>
      </c>
      <c r="L31" s="149">
        <f>SUM('FY16 sampling by SC'!E29)</f>
        <v>0</v>
      </c>
      <c r="M31" s="152">
        <f>SUM('FY16 chem site costs'!J76)</f>
        <v>2784</v>
      </c>
      <c r="N31" s="229">
        <f>SUM('FY16 sampling by SC'!N29)</f>
        <v>0</v>
      </c>
      <c r="O31" s="229">
        <f>SUM('FY16 sampling by SC'!O29)</f>
        <v>0</v>
      </c>
      <c r="P31" s="68"/>
      <c r="Q31" s="68"/>
    </row>
    <row r="32" spans="1:17" x14ac:dyDescent="0.2">
      <c r="A32" s="170" t="s">
        <v>291</v>
      </c>
      <c r="B32" s="149"/>
      <c r="C32" s="149">
        <f t="shared" si="0"/>
        <v>139708.07304571214</v>
      </c>
      <c r="D32" s="149">
        <f>SUM('FY16 sampling by SC'!F30:G30)</f>
        <v>0</v>
      </c>
      <c r="E32" s="203">
        <f>SUM('FY16 sampling by SC'!H30)</f>
        <v>0</v>
      </c>
      <c r="F32" s="149">
        <f>SUM('FY16 sampling by SC'!I30)</f>
        <v>0</v>
      </c>
      <c r="G32" s="149">
        <f>SUM('FY16 sampling by SC'!J30)</f>
        <v>0</v>
      </c>
      <c r="H32" s="203">
        <f>SUM('FY16 sampling by SC'!L30)</f>
        <v>0</v>
      </c>
      <c r="I32" s="149">
        <f>SUM('FY16 sampling by SC'!M30)</f>
        <v>0</v>
      </c>
      <c r="J32" s="149">
        <f>SUM('FY16 sampling by SC'!B30)</f>
        <v>112239</v>
      </c>
      <c r="K32" s="203">
        <f>SUM('FY16 sampling by SC'!D30)</f>
        <v>28374.33</v>
      </c>
      <c r="L32" s="149">
        <f>SUM('FY16 sampling by SC'!E30)</f>
        <v>0</v>
      </c>
      <c r="M32" s="149">
        <f>SUM('FY16 chem site costs'!J77:J78)</f>
        <v>2609</v>
      </c>
      <c r="N32" s="185">
        <f>SUM('FY16 sampling by SC'!N30)</f>
        <v>24860.073045712128</v>
      </c>
      <c r="O32" s="185">
        <f>SUM('FY16 sampling by SC'!O30)</f>
        <v>3000</v>
      </c>
    </row>
    <row r="33" spans="1:16" x14ac:dyDescent="0.2">
      <c r="A33" s="170" t="s">
        <v>343</v>
      </c>
      <c r="B33" s="153"/>
      <c r="C33" s="149">
        <f t="shared" si="0"/>
        <v>71327</v>
      </c>
      <c r="D33" s="149">
        <f>SUM('FY16 sampling by SC'!F31:G31)</f>
        <v>0</v>
      </c>
      <c r="E33" s="203">
        <f>SUM('FY16 sampling by SC'!H31)</f>
        <v>0</v>
      </c>
      <c r="F33" s="149">
        <f>SUM('FY16 sampling by SC'!I31)</f>
        <v>0</v>
      </c>
      <c r="G33" s="149">
        <f>SUM('FY16 sampling by SC'!J31)</f>
        <v>0</v>
      </c>
      <c r="H33" s="203">
        <f>SUM('FY16 sampling by SC'!L31)</f>
        <v>0</v>
      </c>
      <c r="I33" s="149">
        <f>SUM('FY16 sampling by SC'!M31)</f>
        <v>0</v>
      </c>
      <c r="J33" s="149">
        <f>SUM('FY16 sampling by SC'!B31)</f>
        <v>66357</v>
      </c>
      <c r="K33" s="203">
        <f>SUM('FY16 sampling by SC'!D31)</f>
        <v>29654.58</v>
      </c>
      <c r="L33" s="149">
        <f>SUM('FY16 sampling by SC'!E31)</f>
        <v>0</v>
      </c>
      <c r="M33" s="149">
        <f>SUM('FY16 chem site costs'!J79)</f>
        <v>4970</v>
      </c>
      <c r="N33" s="185">
        <f>SUM('FY16 sampling by SC'!N31)</f>
        <v>0</v>
      </c>
      <c r="O33" s="185">
        <f>SUM('FY16 sampling by SC'!O31)</f>
        <v>0</v>
      </c>
    </row>
    <row r="34" spans="1:16" x14ac:dyDescent="0.2">
      <c r="A34" s="170" t="s">
        <v>269</v>
      </c>
      <c r="B34" s="149"/>
      <c r="C34" s="149">
        <f t="shared" si="0"/>
        <v>266048.49455925205</v>
      </c>
      <c r="D34" s="149">
        <f>SUM('FY16 sampling by SC'!F32:G32)</f>
        <v>61889</v>
      </c>
      <c r="E34" s="203">
        <f>SUM('FY16 sampling by SC'!H32)</f>
        <v>23883.9</v>
      </c>
      <c r="F34" s="149">
        <f>SUM('FY16 sampling by SC'!I32)</f>
        <v>0</v>
      </c>
      <c r="G34" s="149">
        <f>SUM('FY16 sampling by SC'!J32:K32)</f>
        <v>70947</v>
      </c>
      <c r="H34" s="203">
        <f>SUM('FY16 sampling by SC'!L32)</f>
        <v>23883.9</v>
      </c>
      <c r="I34" s="149">
        <f>SUM('FY16 sampling by SC'!M32)</f>
        <v>0</v>
      </c>
      <c r="J34" s="149">
        <f>SUM('FY16 sampling by SC'!B32)</f>
        <v>115953</v>
      </c>
      <c r="K34" s="203">
        <f>SUM('FY16 sampling by SC'!D32)</f>
        <v>39110.300000000003</v>
      </c>
      <c r="L34" s="149">
        <f>SUM('FY16 sampling by SC'!E32)</f>
        <v>0</v>
      </c>
      <c r="M34" s="149">
        <f>SUM('FY16 chem site costs'!J81:J82)</f>
        <v>2161</v>
      </c>
      <c r="N34" s="185">
        <f>SUM('FY16 sampling by SC'!N32)</f>
        <v>15098.494559252076</v>
      </c>
      <c r="O34" s="185">
        <f>SUM('FY16 sampling by SC'!O32)</f>
        <v>3000</v>
      </c>
    </row>
    <row r="35" spans="1:16" x14ac:dyDescent="0.2">
      <c r="A35" s="170" t="s">
        <v>277</v>
      </c>
      <c r="B35" s="149"/>
      <c r="C35" s="149">
        <f t="shared" si="0"/>
        <v>109368.74046522524</v>
      </c>
      <c r="D35" s="149">
        <f>SUM('FY16 sampling by SC'!F33:G33)</f>
        <v>0</v>
      </c>
      <c r="E35" s="203">
        <f>SUM('FY16 sampling by SC'!H33)</f>
        <v>0</v>
      </c>
      <c r="F35" s="149">
        <f>SUM('FY16 sampling by SC'!I33)</f>
        <v>0</v>
      </c>
      <c r="G35" s="149">
        <f>SUM('FY16 sampling by SC'!J33)</f>
        <v>0</v>
      </c>
      <c r="H35" s="203">
        <f>SUM('FY16 sampling by SC'!L33)</f>
        <v>0</v>
      </c>
      <c r="I35" s="149">
        <f>SUM('FY16 sampling by SC'!M33)</f>
        <v>0</v>
      </c>
      <c r="J35" s="149">
        <f>SUM('FY16 sampling by SC'!B33)</f>
        <v>86338</v>
      </c>
      <c r="K35" s="203">
        <f>SUM('FY16 sampling by SC'!D33)</f>
        <v>29654.58</v>
      </c>
      <c r="L35" s="149">
        <f>SUM('FY16 sampling by SC'!E33)</f>
        <v>0</v>
      </c>
      <c r="M35" s="149">
        <v>0</v>
      </c>
      <c r="N35" s="229">
        <f>SUM('FY16 sampling by SC'!N33)</f>
        <v>23030.740465225248</v>
      </c>
      <c r="O35" s="185">
        <f>SUM('FY16 sampling by SC'!O33)</f>
        <v>3000</v>
      </c>
      <c r="P35" s="229"/>
    </row>
    <row r="36" spans="1:16" x14ac:dyDescent="0.2">
      <c r="A36" s="170" t="s">
        <v>352</v>
      </c>
      <c r="B36" s="149"/>
      <c r="C36" s="149">
        <f t="shared" si="0"/>
        <v>32205</v>
      </c>
      <c r="D36" s="149">
        <f>SUM('FY16 sampling by SC'!F34:G34)</f>
        <v>0</v>
      </c>
      <c r="E36" s="203">
        <f>SUM('FY16 sampling by SC'!H34)</f>
        <v>0</v>
      </c>
      <c r="F36" s="149">
        <f>SUM('FY16 sampling by SC'!I34)</f>
        <v>0</v>
      </c>
      <c r="G36" s="149">
        <f>SUM('FY16 sampling by SC'!J34)</f>
        <v>0</v>
      </c>
      <c r="H36" s="203">
        <f>SUM('FY16 sampling by SC'!L34)</f>
        <v>0</v>
      </c>
      <c r="I36" s="149">
        <f>SUM('FY16 sampling by SC'!M34)</f>
        <v>0</v>
      </c>
      <c r="J36" s="149">
        <f>SUM('FY16 sampling by SC'!B34)</f>
        <v>27030</v>
      </c>
      <c r="K36" s="203">
        <f>SUM('FY16 sampling by SC'!D34)</f>
        <v>29654.58</v>
      </c>
      <c r="L36" s="149">
        <f>SUM('FY16 sampling by SC'!E34)</f>
        <v>0</v>
      </c>
      <c r="M36" s="149">
        <f>SUM('FY16 chem site costs'!J84)</f>
        <v>5175</v>
      </c>
      <c r="N36" s="185">
        <f>SUM('FY16 sampling by SC'!N34)</f>
        <v>0</v>
      </c>
      <c r="O36" s="185">
        <f>SUM('FY16 sampling by SC'!O34)</f>
        <v>0</v>
      </c>
    </row>
    <row r="37" spans="1:16" x14ac:dyDescent="0.2">
      <c r="A37" s="170" t="s">
        <v>286</v>
      </c>
      <c r="B37" s="153"/>
      <c r="C37" s="149">
        <f t="shared" si="0"/>
        <v>439204.62539924041</v>
      </c>
      <c r="D37" s="149">
        <f>SUM('FY16 sampling by SC'!F35:G35)</f>
        <v>68846</v>
      </c>
      <c r="E37" s="203">
        <f>SUM('FY16 sampling by SC'!H35)</f>
        <v>20998.560000000001</v>
      </c>
      <c r="F37" s="149">
        <f>SUM('FY16 sampling by SC'!I35)</f>
        <v>0</v>
      </c>
      <c r="G37" s="149">
        <f>SUM('FY16 sampling by SC'!J35)</f>
        <v>0</v>
      </c>
      <c r="H37" s="203">
        <f>SUM('FY16 sampling by SC'!L35)</f>
        <v>0</v>
      </c>
      <c r="I37" s="149">
        <f>SUM('FY16 sampling by SC'!M35)</f>
        <v>0</v>
      </c>
      <c r="J37" s="149">
        <f>SUM('FY16 sampling by SC'!B35)</f>
        <v>290938</v>
      </c>
      <c r="K37" s="203">
        <f>SUM('FY16 sampling by SC'!D35)</f>
        <v>112365.61</v>
      </c>
      <c r="L37" s="149">
        <f>SUM('FY16 sampling by SC'!E35)</f>
        <v>20700</v>
      </c>
      <c r="M37" s="149">
        <f>SUM('FY16 chem site costs'!J85)</f>
        <v>15423</v>
      </c>
      <c r="N37" s="185">
        <f>SUM('FY16 sampling by SC'!N35)</f>
        <v>43297.625399240438</v>
      </c>
      <c r="O37" s="185">
        <f>SUM('FY16 sampling by SC'!O35)</f>
        <v>9000</v>
      </c>
    </row>
    <row r="38" spans="1:16" x14ac:dyDescent="0.2">
      <c r="A38" s="170" t="s">
        <v>413</v>
      </c>
      <c r="B38" s="149"/>
      <c r="C38" s="149">
        <f t="shared" si="0"/>
        <v>1946</v>
      </c>
      <c r="D38" s="149">
        <v>0</v>
      </c>
      <c r="E38" s="203">
        <v>0</v>
      </c>
      <c r="F38" s="149">
        <v>0</v>
      </c>
      <c r="G38" s="149">
        <v>0</v>
      </c>
      <c r="H38" s="203">
        <v>0</v>
      </c>
      <c r="I38" s="149">
        <v>0</v>
      </c>
      <c r="J38" s="149">
        <v>0</v>
      </c>
      <c r="K38" s="203">
        <v>0</v>
      </c>
      <c r="L38" s="149">
        <v>0</v>
      </c>
      <c r="M38" s="149">
        <f>SUM('FY16 chem site costs'!J107)</f>
        <v>1946</v>
      </c>
      <c r="N38" s="185">
        <v>0</v>
      </c>
      <c r="O38" s="185">
        <v>0</v>
      </c>
    </row>
    <row r="39" spans="1:16" x14ac:dyDescent="0.2">
      <c r="A39" s="170" t="s">
        <v>274</v>
      </c>
      <c r="B39" s="149"/>
      <c r="C39" s="149">
        <f t="shared" si="0"/>
        <v>143064.84330423354</v>
      </c>
      <c r="D39" s="149">
        <f>SUM('FY16 sampling by SC'!F36:G36)</f>
        <v>0</v>
      </c>
      <c r="E39" s="203">
        <f>SUM('FY16 sampling by SC'!H36)</f>
        <v>0</v>
      </c>
      <c r="F39" s="149">
        <f>SUM('FY16 sampling by SC'!I36)</f>
        <v>0</v>
      </c>
      <c r="G39" s="149">
        <f>SUM('FY16 sampling by SC'!J36)</f>
        <v>0</v>
      </c>
      <c r="H39" s="203">
        <f>SUM('FY16 sampling by SC'!L36)</f>
        <v>0</v>
      </c>
      <c r="I39" s="149">
        <f>SUM('FY16 sampling by SC'!M36)</f>
        <v>0</v>
      </c>
      <c r="J39" s="149">
        <f>SUM('FY16 sampling by SC'!B36)</f>
        <v>126600</v>
      </c>
      <c r="K39" s="203">
        <f>SUM('FY16 sampling by SC'!D36)</f>
        <v>34145.01</v>
      </c>
      <c r="L39" s="149">
        <f>SUM('FY16 sampling by SC'!E36)</f>
        <v>0</v>
      </c>
      <c r="M39" s="149">
        <f>SUM('FY16 chem site costs'!J90:J91)</f>
        <v>2260</v>
      </c>
      <c r="N39" s="185">
        <f>SUM('FY16 sampling by SC'!N36)</f>
        <v>14204.843304233535</v>
      </c>
      <c r="O39" s="185">
        <f>SUM('FY16 sampling by SC'!O36)</f>
        <v>3000</v>
      </c>
    </row>
    <row r="40" spans="1:16" x14ac:dyDescent="0.2">
      <c r="A40" s="170" t="s">
        <v>416</v>
      </c>
      <c r="B40" s="149"/>
      <c r="C40" s="149">
        <f t="shared" si="0"/>
        <v>0</v>
      </c>
      <c r="D40" s="149">
        <v>0</v>
      </c>
      <c r="E40" s="203">
        <v>0</v>
      </c>
      <c r="F40" s="149">
        <v>0</v>
      </c>
      <c r="G40" s="149">
        <v>0</v>
      </c>
      <c r="H40" s="203">
        <v>0</v>
      </c>
      <c r="I40" s="149">
        <v>0</v>
      </c>
      <c r="J40" s="149">
        <v>0</v>
      </c>
      <c r="K40" s="203">
        <v>0</v>
      </c>
      <c r="L40" s="149">
        <v>0</v>
      </c>
      <c r="M40" s="149">
        <v>0</v>
      </c>
      <c r="N40" s="185">
        <v>0</v>
      </c>
      <c r="O40" s="185">
        <v>0</v>
      </c>
    </row>
    <row r="41" spans="1:16" x14ac:dyDescent="0.2">
      <c r="A41" s="170" t="s">
        <v>399</v>
      </c>
      <c r="B41" s="149"/>
      <c r="C41" s="149">
        <f t="shared" si="0"/>
        <v>2114</v>
      </c>
      <c r="D41" s="149">
        <v>0</v>
      </c>
      <c r="E41" s="203">
        <v>0</v>
      </c>
      <c r="F41" s="149">
        <v>0</v>
      </c>
      <c r="G41" s="149">
        <v>0</v>
      </c>
      <c r="H41" s="203">
        <v>0</v>
      </c>
      <c r="I41" s="149">
        <v>0</v>
      </c>
      <c r="J41" s="149">
        <v>0</v>
      </c>
      <c r="K41" s="203">
        <v>0</v>
      </c>
      <c r="L41" s="149">
        <v>0</v>
      </c>
      <c r="M41" s="149">
        <f>SUM('FY16 chem site costs'!J108)</f>
        <v>2114</v>
      </c>
      <c r="N41" s="185">
        <v>0</v>
      </c>
      <c r="O41" s="185">
        <v>0</v>
      </c>
    </row>
    <row r="42" spans="1:16" x14ac:dyDescent="0.2">
      <c r="A42" s="170" t="s">
        <v>292</v>
      </c>
      <c r="B42" s="149"/>
      <c r="C42" s="149">
        <f t="shared" si="0"/>
        <v>450470.56931516581</v>
      </c>
      <c r="D42" s="149">
        <f>SUM('FY16 sampling by SC'!F37:G37)</f>
        <v>79989</v>
      </c>
      <c r="E42" s="203">
        <f>SUM('FY16 sampling by SC'!H37)</f>
        <v>20998.560000000001</v>
      </c>
      <c r="F42" s="149">
        <f>SUM('FY16 sampling by SC'!I37)</f>
        <v>0</v>
      </c>
      <c r="G42" s="149">
        <f>SUM('FY16 sampling by SC'!J37:K37)</f>
        <v>64096</v>
      </c>
      <c r="H42" s="203">
        <f>SUM('FY16 sampling by SC'!L37)</f>
        <v>23883.9</v>
      </c>
      <c r="I42" s="149">
        <f>SUM('FY16 sampling by SC'!M37)</f>
        <v>0</v>
      </c>
      <c r="J42" s="149">
        <f>SUM('FY16 sampling by SC'!B37)</f>
        <v>253778</v>
      </c>
      <c r="K42" s="203">
        <f>SUM('FY16 sampling by SC'!D37)</f>
        <v>73255.31</v>
      </c>
      <c r="L42" s="149">
        <f>SUM('FY16 sampling by SC'!E37)</f>
        <v>0</v>
      </c>
      <c r="M42" s="149">
        <f>SUM('FY16 chem site costs'!J92:J96)</f>
        <v>10240</v>
      </c>
      <c r="N42" s="229">
        <f>SUM('FY16 sampling by SC'!N37)</f>
        <v>42367.56931516582</v>
      </c>
      <c r="O42" s="185">
        <f>SUM('FY16 sampling by SC'!O37)</f>
        <v>6000</v>
      </c>
    </row>
    <row r="43" spans="1:16" x14ac:dyDescent="0.2">
      <c r="A43" s="170" t="s">
        <v>290</v>
      </c>
      <c r="B43" s="153"/>
      <c r="C43" s="149">
        <f t="shared" si="0"/>
        <v>183853.84194263688</v>
      </c>
      <c r="D43" s="149">
        <f>SUM('FY16 sampling by SC'!F38)</f>
        <v>0</v>
      </c>
      <c r="E43" s="203">
        <f>SUM('FY16 sampling by SC'!H38)</f>
        <v>0</v>
      </c>
      <c r="F43" s="149">
        <f>SUM('FY16 sampling by SC'!I38)</f>
        <v>0</v>
      </c>
      <c r="G43" s="149">
        <f>SUM('FY16 sampling by SC'!J38)</f>
        <v>0</v>
      </c>
      <c r="H43" s="203">
        <f>SUM('FY16 sampling by SC'!L38)</f>
        <v>0</v>
      </c>
      <c r="I43" s="149">
        <f>SUM('FY16 sampling by SC'!M38)</f>
        <v>0</v>
      </c>
      <c r="J43" s="149">
        <f>SUM('FY16 sampling by SC'!B38)</f>
        <v>159419</v>
      </c>
      <c r="K43" s="203">
        <f>SUM('FY16 sampling by SC'!D38)</f>
        <v>73255.31</v>
      </c>
      <c r="L43" s="149">
        <f>SUM('FY16 sampling by SC'!E38)</f>
        <v>0</v>
      </c>
      <c r="M43" s="149">
        <f>SUM('FY16 chem site costs'!J97:J99)</f>
        <v>5367</v>
      </c>
      <c r="N43" s="229">
        <f>SUM('FY16 sampling by SC'!N38)</f>
        <v>19067.841942636893</v>
      </c>
      <c r="O43" s="185">
        <f>SUM('FY16 sampling by SC'!O38)</f>
        <v>6000</v>
      </c>
      <c r="P43" s="229"/>
    </row>
    <row r="44" spans="1:16" x14ac:dyDescent="0.2">
      <c r="A44" s="170" t="s">
        <v>532</v>
      </c>
      <c r="B44" s="149"/>
      <c r="C44" s="149">
        <f t="shared" si="0"/>
        <v>5508</v>
      </c>
      <c r="D44" s="149">
        <v>0</v>
      </c>
      <c r="E44" s="203">
        <v>0</v>
      </c>
      <c r="F44" s="149">
        <v>0</v>
      </c>
      <c r="G44" s="149">
        <v>0</v>
      </c>
      <c r="H44" s="203">
        <v>0</v>
      </c>
      <c r="I44" s="149">
        <v>0</v>
      </c>
      <c r="J44" s="149">
        <v>0</v>
      </c>
      <c r="K44" s="203">
        <v>0</v>
      </c>
      <c r="L44" s="149">
        <v>0</v>
      </c>
      <c r="M44" s="149">
        <f>SUM('FY16 chem site costs'!J109)</f>
        <v>5508</v>
      </c>
      <c r="N44" s="229">
        <v>0</v>
      </c>
      <c r="O44" s="185">
        <v>0</v>
      </c>
    </row>
    <row r="45" spans="1:16" x14ac:dyDescent="0.2">
      <c r="A45" s="170" t="s">
        <v>288</v>
      </c>
      <c r="B45" s="153"/>
      <c r="C45" s="149">
        <f t="shared" si="0"/>
        <v>219006.69431051443</v>
      </c>
      <c r="D45" s="149">
        <f>SUM('FY16 sampling by SC'!F39)</f>
        <v>0</v>
      </c>
      <c r="E45" s="203">
        <f>SUM('FY16 sampling by SC'!H39)</f>
        <v>0</v>
      </c>
      <c r="F45" s="149">
        <f>SUM('FY16 sampling by SC'!I39)</f>
        <v>0</v>
      </c>
      <c r="G45" s="149">
        <f>SUM('FY16 sampling by SC'!J39)</f>
        <v>0</v>
      </c>
      <c r="H45" s="203">
        <f>SUM('FY16 sampling by SC'!L39)</f>
        <v>0</v>
      </c>
      <c r="I45" s="149">
        <f>SUM('FY16 sampling by SC'!M39)</f>
        <v>0</v>
      </c>
      <c r="J45" s="149">
        <f>SUM('FY16 sampling by SC'!B39)</f>
        <v>182583</v>
      </c>
      <c r="K45" s="203">
        <f>SUM('FY16 sampling by SC'!D39)</f>
        <v>73255.31</v>
      </c>
      <c r="L45" s="149">
        <f>SUM('FY16 sampling by SC'!E39)</f>
        <v>0</v>
      </c>
      <c r="M45" s="149">
        <f>SUM('FY16 chem site costs'!J100:J102)</f>
        <v>7889</v>
      </c>
      <c r="N45" s="185">
        <f>SUM('FY16 sampling by SC'!N39)</f>
        <v>28534.694310514431</v>
      </c>
      <c r="O45" s="185">
        <f>SUM('FY16 sampling by SC'!O39)</f>
        <v>6000</v>
      </c>
    </row>
    <row r="46" spans="1:16" x14ac:dyDescent="0.2">
      <c r="A46" s="170" t="s">
        <v>281</v>
      </c>
      <c r="B46" s="149"/>
      <c r="C46" s="149">
        <f t="shared" si="0"/>
        <v>50705.125241684706</v>
      </c>
      <c r="D46" s="149">
        <f>SUM('FY16 sampling by SC'!F40)</f>
        <v>0</v>
      </c>
      <c r="E46" s="203">
        <f>SUM('FY16 sampling by SC'!H40)</f>
        <v>0</v>
      </c>
      <c r="F46" s="149">
        <f>SUM('FY16 sampling by SC'!I40)</f>
        <v>0</v>
      </c>
      <c r="G46" s="149">
        <f>SUM('FY16 sampling by SC'!J40)</f>
        <v>0</v>
      </c>
      <c r="H46" s="203">
        <f>SUM('FY16 sampling by SC'!L40)</f>
        <v>0</v>
      </c>
      <c r="I46" s="149">
        <f>SUM('FY16 sampling by SC'!M40)</f>
        <v>0</v>
      </c>
      <c r="J46" s="149">
        <f>SUM('FY16 sampling by SC'!B40)</f>
        <v>26377</v>
      </c>
      <c r="K46" s="203">
        <f>SUM('FY16 sampling by SC'!D40)</f>
        <v>4490.43</v>
      </c>
      <c r="L46" s="149">
        <f>SUM('FY16 sampling by SC'!E40)</f>
        <v>0</v>
      </c>
      <c r="M46" s="149">
        <f>SUM('FY16 chem site costs'!J103)</f>
        <v>1563</v>
      </c>
      <c r="N46" s="185">
        <f>SUM('FY16 sampling by SC'!N40)</f>
        <v>22765.125241684706</v>
      </c>
      <c r="O46" s="185">
        <f>SUM('FY16 sampling by SC'!O40)</f>
        <v>3000</v>
      </c>
    </row>
    <row r="47" spans="1:16" x14ac:dyDescent="0.2">
      <c r="A47" s="170"/>
      <c r="B47" s="149"/>
      <c r="C47" s="149"/>
      <c r="D47" s="149"/>
      <c r="E47" s="203"/>
      <c r="F47" s="149"/>
      <c r="G47" s="149"/>
      <c r="H47" s="203"/>
      <c r="I47" s="149"/>
      <c r="J47" s="149"/>
      <c r="K47" s="203"/>
      <c r="L47" s="149"/>
      <c r="M47" s="149"/>
      <c r="N47" s="185"/>
      <c r="O47" s="185"/>
    </row>
    <row r="48" spans="1:16" x14ac:dyDescent="0.2">
      <c r="A48" s="170"/>
      <c r="B48" s="149"/>
      <c r="C48" s="149"/>
      <c r="D48" s="149"/>
      <c r="E48" s="203"/>
      <c r="F48" s="149"/>
      <c r="G48" s="149"/>
      <c r="H48" s="203"/>
      <c r="I48" s="149"/>
      <c r="J48" s="149"/>
      <c r="K48" s="203"/>
      <c r="L48" s="149"/>
      <c r="M48" s="149"/>
      <c r="N48" s="185"/>
      <c r="O48" s="185"/>
    </row>
    <row r="49" spans="1:16" x14ac:dyDescent="0.2">
      <c r="A49" s="171"/>
      <c r="B49" s="153"/>
      <c r="C49" s="152"/>
      <c r="D49" s="149"/>
      <c r="E49" s="203"/>
      <c r="F49" s="149"/>
      <c r="G49" s="149"/>
      <c r="H49" s="208"/>
      <c r="I49" s="151"/>
      <c r="J49" s="150"/>
      <c r="K49" s="208"/>
      <c r="L49" s="150"/>
      <c r="M49" s="151"/>
      <c r="N49" s="150"/>
      <c r="O49" s="150"/>
    </row>
    <row r="50" spans="1:16" x14ac:dyDescent="0.2">
      <c r="A50" s="122"/>
      <c r="B50" s="169"/>
      <c r="C50" s="161"/>
      <c r="D50" s="166"/>
      <c r="E50" s="204"/>
      <c r="F50" s="166"/>
      <c r="G50" s="166"/>
      <c r="H50" s="209"/>
      <c r="I50" s="168"/>
      <c r="J50" s="167"/>
      <c r="K50" s="209"/>
    </row>
    <row r="51" spans="1:16" x14ac:dyDescent="0.2">
      <c r="A51" s="119"/>
      <c r="B51" s="153"/>
      <c r="C51" s="152"/>
      <c r="D51" s="149"/>
      <c r="E51" s="203"/>
      <c r="F51" s="149"/>
      <c r="G51" s="149"/>
      <c r="H51" s="208"/>
      <c r="I51" s="151"/>
      <c r="J51" s="150"/>
      <c r="K51" s="208"/>
    </row>
    <row r="52" spans="1:16" x14ac:dyDescent="0.2">
      <c r="A52" s="119"/>
      <c r="B52" s="153"/>
      <c r="C52" s="152"/>
      <c r="D52" s="149"/>
      <c r="E52" s="203"/>
      <c r="F52" s="149"/>
      <c r="G52" s="149"/>
      <c r="H52" s="208"/>
      <c r="I52" s="151"/>
      <c r="J52" s="150"/>
      <c r="K52" s="208"/>
    </row>
    <row r="53" spans="1:16" x14ac:dyDescent="0.2">
      <c r="A53" s="119"/>
      <c r="B53" s="153"/>
      <c r="C53" s="152"/>
      <c r="D53" s="149"/>
      <c r="E53" s="203"/>
      <c r="F53" s="149"/>
      <c r="G53" s="149"/>
      <c r="H53" s="208"/>
      <c r="I53" s="151"/>
      <c r="J53" s="150"/>
      <c r="K53" s="208"/>
    </row>
    <row r="54" spans="1:16" x14ac:dyDescent="0.2">
      <c r="A54" s="27"/>
      <c r="B54" s="38"/>
      <c r="C54" s="30"/>
      <c r="D54" s="30"/>
      <c r="E54" s="205"/>
      <c r="F54" s="30"/>
      <c r="G54" s="30"/>
      <c r="I54" s="28"/>
    </row>
    <row r="55" spans="1:16" x14ac:dyDescent="0.2">
      <c r="A55" s="119"/>
      <c r="B55" s="38"/>
      <c r="C55" s="30"/>
      <c r="D55" s="30"/>
      <c r="E55" s="205"/>
      <c r="F55" s="30"/>
      <c r="G55" s="30"/>
      <c r="I55" s="28"/>
    </row>
    <row r="56" spans="1:16" ht="13.5" thickBot="1" x14ac:dyDescent="0.25">
      <c r="A56" s="29" t="s">
        <v>151</v>
      </c>
      <c r="B56" s="39"/>
      <c r="C56" s="31"/>
      <c r="D56" s="31"/>
      <c r="E56" s="206"/>
      <c r="F56" s="31"/>
      <c r="G56" s="31"/>
      <c r="H56" s="206"/>
      <c r="I56" s="31"/>
      <c r="J56" s="31"/>
      <c r="K56" s="206"/>
      <c r="L56" s="31"/>
      <c r="M56" s="31"/>
      <c r="N56" s="31"/>
      <c r="O56" s="31"/>
      <c r="P56" s="31"/>
    </row>
    <row r="57" spans="1:16" ht="13.5" thickTop="1" x14ac:dyDescent="0.2">
      <c r="A57" s="32" t="s">
        <v>152</v>
      </c>
      <c r="B57" s="33">
        <f t="shared" ref="B57:O57" si="1">SUM(B2:B56)</f>
        <v>0</v>
      </c>
      <c r="C57" s="33">
        <f t="shared" si="1"/>
        <v>7893037.5695699202</v>
      </c>
      <c r="D57" s="33">
        <f t="shared" si="1"/>
        <v>1619846</v>
      </c>
      <c r="E57" s="207">
        <f t="shared" si="1"/>
        <v>602548.80000000005</v>
      </c>
      <c r="F57" s="33">
        <f t="shared" si="1"/>
        <v>41335</v>
      </c>
      <c r="G57" s="33">
        <f t="shared" si="1"/>
        <v>264689</v>
      </c>
      <c r="H57" s="207">
        <f t="shared" si="1"/>
        <v>95535.6</v>
      </c>
      <c r="I57" s="33">
        <f t="shared" si="1"/>
        <v>61500</v>
      </c>
      <c r="J57" s="99">
        <f t="shared" si="1"/>
        <v>4619924</v>
      </c>
      <c r="K57" s="210">
        <f t="shared" si="1"/>
        <v>1750175.2900000003</v>
      </c>
      <c r="L57" s="99">
        <f t="shared" si="1"/>
        <v>444550</v>
      </c>
      <c r="M57" s="99">
        <f t="shared" si="1"/>
        <v>182024</v>
      </c>
      <c r="N57" s="33">
        <f t="shared" si="1"/>
        <v>659169.56956991856</v>
      </c>
      <c r="O57" s="33">
        <f t="shared" si="1"/>
        <v>114000</v>
      </c>
      <c r="P57" s="33"/>
    </row>
    <row r="58" spans="1:16" x14ac:dyDescent="0.2">
      <c r="I58" s="28"/>
    </row>
    <row r="59" spans="1:16" x14ac:dyDescent="0.2">
      <c r="I59" s="28"/>
    </row>
    <row r="60" spans="1:16" x14ac:dyDescent="0.2">
      <c r="C60" s="28"/>
    </row>
    <row r="61" spans="1:16" x14ac:dyDescent="0.2">
      <c r="A61" t="s">
        <v>150</v>
      </c>
      <c r="C61" s="28">
        <f>E57+H57+K57+O57</f>
        <v>2562259.6900000004</v>
      </c>
    </row>
    <row r="62" spans="1:16" x14ac:dyDescent="0.2">
      <c r="A62" s="120" t="s">
        <v>483</v>
      </c>
      <c r="C62" s="28">
        <f>F57+I57+L57</f>
        <v>547385</v>
      </c>
    </row>
    <row r="63" spans="1:16" x14ac:dyDescent="0.2">
      <c r="A63" s="120" t="s">
        <v>555</v>
      </c>
      <c r="C63" s="28">
        <f>M57</f>
        <v>182024</v>
      </c>
    </row>
    <row r="64" spans="1:16" x14ac:dyDescent="0.2">
      <c r="A64" s="120" t="s">
        <v>149</v>
      </c>
      <c r="C64" s="198">
        <f>D57+G57+J57+N57</f>
        <v>7163628.5695699183</v>
      </c>
      <c r="E64"/>
    </row>
    <row r="65" spans="1:11" x14ac:dyDescent="0.2">
      <c r="A65" s="213" t="s">
        <v>487</v>
      </c>
      <c r="B65" s="212"/>
      <c r="C65" s="198"/>
      <c r="E65"/>
    </row>
    <row r="66" spans="1:11" x14ac:dyDescent="0.2">
      <c r="A66" s="214" t="s">
        <v>488</v>
      </c>
      <c r="B66" s="211"/>
      <c r="C66" s="198"/>
      <c r="E66"/>
      <c r="H66"/>
      <c r="K66"/>
    </row>
    <row r="67" spans="1:11" x14ac:dyDescent="0.2">
      <c r="A67" s="214" t="s">
        <v>489</v>
      </c>
      <c r="B67" s="211"/>
      <c r="C67" s="198"/>
      <c r="E67"/>
      <c r="H67"/>
      <c r="K67"/>
    </row>
    <row r="68" spans="1:11" x14ac:dyDescent="0.2">
      <c r="A68" s="214" t="s">
        <v>490</v>
      </c>
      <c r="B68" s="211"/>
      <c r="C68" s="198"/>
      <c r="E68"/>
      <c r="H68"/>
      <c r="K68"/>
    </row>
    <row r="69" spans="1:11" x14ac:dyDescent="0.2">
      <c r="A69" s="214" t="s">
        <v>491</v>
      </c>
      <c r="B69" s="211"/>
      <c r="C69" s="198"/>
      <c r="E69"/>
      <c r="H69"/>
      <c r="K69"/>
    </row>
    <row r="70" spans="1:11" x14ac:dyDescent="0.2">
      <c r="A70" s="214" t="s">
        <v>492</v>
      </c>
      <c r="B70" s="211"/>
      <c r="C70" s="198"/>
      <c r="E70"/>
      <c r="H70"/>
      <c r="K70"/>
    </row>
    <row r="71" spans="1:11" x14ac:dyDescent="0.2">
      <c r="A71" s="214" t="s">
        <v>493</v>
      </c>
      <c r="B71" s="211"/>
      <c r="C71" s="198"/>
      <c r="E71"/>
      <c r="H71"/>
      <c r="K71"/>
    </row>
    <row r="72" spans="1:11" x14ac:dyDescent="0.2">
      <c r="A72" s="214" t="s">
        <v>494</v>
      </c>
      <c r="B72" s="211"/>
      <c r="C72" s="198"/>
      <c r="E72"/>
      <c r="H72"/>
      <c r="K72"/>
    </row>
    <row r="73" spans="1:11" x14ac:dyDescent="0.2">
      <c r="A73" s="214" t="s">
        <v>495</v>
      </c>
      <c r="B73" s="211"/>
      <c r="C73" s="198"/>
      <c r="E73"/>
      <c r="H73"/>
      <c r="K73"/>
    </row>
    <row r="74" spans="1:11" x14ac:dyDescent="0.2">
      <c r="A74" s="214" t="s">
        <v>496</v>
      </c>
      <c r="B74" s="211"/>
      <c r="C74" s="198"/>
      <c r="E74"/>
      <c r="H74"/>
      <c r="K74"/>
    </row>
    <row r="75" spans="1:11" x14ac:dyDescent="0.2">
      <c r="A75" s="214" t="s">
        <v>497</v>
      </c>
      <c r="B75" s="211"/>
      <c r="C75" s="198"/>
      <c r="E75"/>
      <c r="H75"/>
      <c r="K75"/>
    </row>
    <row r="76" spans="1:11" x14ac:dyDescent="0.2">
      <c r="A76" s="214" t="s">
        <v>498</v>
      </c>
      <c r="B76" s="211"/>
      <c r="C76" s="198"/>
      <c r="E76"/>
      <c r="H76"/>
      <c r="K76"/>
    </row>
    <row r="77" spans="1:11" x14ac:dyDescent="0.2">
      <c r="A77" s="120" t="s">
        <v>478</v>
      </c>
      <c r="B77" s="197"/>
      <c r="C77" s="198"/>
      <c r="H77"/>
      <c r="K77"/>
    </row>
    <row r="78" spans="1:11" x14ac:dyDescent="0.2">
      <c r="A78" s="120" t="s">
        <v>479</v>
      </c>
      <c r="B78" s="197"/>
      <c r="C78" s="198"/>
      <c r="H78"/>
      <c r="K78"/>
    </row>
    <row r="79" spans="1:11" x14ac:dyDescent="0.2">
      <c r="A79" s="120" t="s">
        <v>480</v>
      </c>
      <c r="B79" s="197"/>
      <c r="C79" s="198"/>
      <c r="H79"/>
      <c r="K79"/>
    </row>
    <row r="80" spans="1:11" x14ac:dyDescent="0.2">
      <c r="A80" s="120" t="s">
        <v>481</v>
      </c>
      <c r="B80" s="197"/>
      <c r="C80" s="198"/>
      <c r="E80"/>
      <c r="H80"/>
      <c r="K80"/>
    </row>
    <row r="81" spans="1:11" x14ac:dyDescent="0.2">
      <c r="A81" s="120" t="s">
        <v>482</v>
      </c>
      <c r="B81" s="197"/>
      <c r="C81" s="198"/>
      <c r="E81"/>
      <c r="H81"/>
      <c r="K81"/>
    </row>
    <row r="82" spans="1:11" x14ac:dyDescent="0.2">
      <c r="A82" s="120" t="s">
        <v>475</v>
      </c>
      <c r="B82" s="197"/>
      <c r="C82" s="198">
        <v>10000</v>
      </c>
      <c r="E82"/>
      <c r="H82"/>
      <c r="K82"/>
    </row>
    <row r="83" spans="1:11" x14ac:dyDescent="0.2">
      <c r="A83" s="120" t="s">
        <v>476</v>
      </c>
      <c r="B83" s="197"/>
      <c r="C83" s="198">
        <v>6000</v>
      </c>
      <c r="E83"/>
      <c r="H83"/>
      <c r="K83"/>
    </row>
    <row r="84" spans="1:11" x14ac:dyDescent="0.2">
      <c r="A84" s="120" t="s">
        <v>477</v>
      </c>
      <c r="B84" s="197"/>
      <c r="C84" s="198">
        <v>35000</v>
      </c>
      <c r="E84"/>
      <c r="H84"/>
      <c r="K84"/>
    </row>
    <row r="85" spans="1:11" x14ac:dyDescent="0.2">
      <c r="A85" s="297" t="s">
        <v>558</v>
      </c>
      <c r="C85" s="299">
        <v>10000</v>
      </c>
      <c r="E85"/>
      <c r="H85"/>
      <c r="K85"/>
    </row>
    <row r="86" spans="1:11" x14ac:dyDescent="0.2">
      <c r="A86" s="41"/>
      <c r="B86" s="197"/>
      <c r="C86" s="198"/>
      <c r="E86"/>
      <c r="H86"/>
      <c r="K86"/>
    </row>
    <row r="87" spans="1:11" x14ac:dyDescent="0.2">
      <c r="A87" s="41"/>
      <c r="B87" s="197"/>
      <c r="C87" s="198"/>
      <c r="E87"/>
      <c r="H87"/>
      <c r="K87"/>
    </row>
    <row r="88" spans="1:11" x14ac:dyDescent="0.2">
      <c r="A88" t="s">
        <v>0</v>
      </c>
      <c r="C88" s="28">
        <f>SUM(C60:C85)</f>
        <v>10516297.259569919</v>
      </c>
      <c r="E88"/>
      <c r="H88"/>
      <c r="K88"/>
    </row>
    <row r="89" spans="1:11" x14ac:dyDescent="0.2">
      <c r="A89" s="120"/>
      <c r="C89" s="28"/>
      <c r="E89"/>
      <c r="H89"/>
      <c r="K89"/>
    </row>
    <row r="90" spans="1:11" x14ac:dyDescent="0.2">
      <c r="C90" s="28"/>
      <c r="E90"/>
      <c r="H90"/>
      <c r="K90"/>
    </row>
  </sheetData>
  <sortState ref="A2:O48">
    <sortCondition ref="A2"/>
  </sortState>
  <phoneticPr fontId="16" type="noConversion"/>
  <pageMargins left="0.75" right="0.75" top="1" bottom="1" header="0.5" footer="0.5"/>
  <pageSetup orientation="portrait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83"/>
  <sheetViews>
    <sheetView workbookViewId="0">
      <pane ySplit="1" topLeftCell="A56" activePane="bottomLeft" state="frozen"/>
      <selection pane="bottomLeft" activeCell="A83" sqref="A83:C83"/>
    </sheetView>
  </sheetViews>
  <sheetFormatPr defaultRowHeight="12.75" x14ac:dyDescent="0.2"/>
  <cols>
    <col min="1" max="1" width="14.7109375" customWidth="1"/>
    <col min="2" max="2" width="13.42578125" style="40" customWidth="1"/>
    <col min="3" max="3" width="14" customWidth="1"/>
    <col min="4" max="4" width="11" customWidth="1"/>
    <col min="5" max="5" width="9.28515625" bestFit="1" customWidth="1"/>
    <col min="6" max="6" width="10.7109375" bestFit="1" customWidth="1"/>
    <col min="7" max="7" width="9.28515625" bestFit="1" customWidth="1"/>
    <col min="9" max="9" width="10.7109375" bestFit="1" customWidth="1"/>
    <col min="10" max="10" width="10.85546875" customWidth="1"/>
    <col min="11" max="11" width="10.5703125" customWidth="1"/>
    <col min="12" max="12" width="10" customWidth="1"/>
    <col min="13" max="13" width="11.140625" customWidth="1"/>
    <col min="14" max="14" width="11.28515625" customWidth="1"/>
  </cols>
  <sheetData>
    <row r="1" spans="1:16" ht="60.75" thickBot="1" x14ac:dyDescent="0.25">
      <c r="A1" s="141" t="s">
        <v>410</v>
      </c>
      <c r="B1" s="141" t="s">
        <v>401</v>
      </c>
      <c r="C1" s="142" t="s">
        <v>422</v>
      </c>
      <c r="D1" s="233" t="s">
        <v>402</v>
      </c>
      <c r="E1" s="233" t="s">
        <v>403</v>
      </c>
      <c r="F1" s="233" t="s">
        <v>485</v>
      </c>
      <c r="G1" s="237" t="s">
        <v>404</v>
      </c>
      <c r="H1" s="237" t="s">
        <v>405</v>
      </c>
      <c r="I1" s="237" t="s">
        <v>484</v>
      </c>
      <c r="J1" s="234" t="s">
        <v>406</v>
      </c>
      <c r="K1" s="234" t="s">
        <v>407</v>
      </c>
      <c r="L1" s="236" t="s">
        <v>486</v>
      </c>
      <c r="M1" s="236" t="s">
        <v>554</v>
      </c>
      <c r="N1" s="234" t="s">
        <v>408</v>
      </c>
      <c r="O1" s="234" t="s">
        <v>409</v>
      </c>
      <c r="P1" s="143"/>
    </row>
    <row r="2" spans="1:16" x14ac:dyDescent="0.2">
      <c r="A2" s="144" t="s">
        <v>267</v>
      </c>
      <c r="B2" s="158"/>
      <c r="C2" s="149">
        <f>D2+F2+G2+I2+J2+L2+M2+N2</f>
        <v>189054.04920840636</v>
      </c>
      <c r="D2" s="149">
        <f>SUM('FY16 sampling by SC'!F10:G10)</f>
        <v>0</v>
      </c>
      <c r="E2" s="149">
        <f>SUM('FY16 sampling by SC'!H10)</f>
        <v>0</v>
      </c>
      <c r="F2" s="149">
        <f>SUM('FY16 sampling by SC'!I10)</f>
        <v>0</v>
      </c>
      <c r="G2" s="149">
        <f>SUM('FY16 sampling by SC'!J10)</f>
        <v>0</v>
      </c>
      <c r="H2" s="149">
        <f>SUM('FY16 sampling by SC'!L10)</f>
        <v>0</v>
      </c>
      <c r="I2" s="149">
        <f>SUM('FY16 sampling by SC'!M10)</f>
        <v>0</v>
      </c>
      <c r="J2" s="149">
        <f>SUM('FY16 sampling by SC'!B10:C10)</f>
        <v>155805</v>
      </c>
      <c r="K2" s="149">
        <f>SUM('FY16 sampling by SC'!D10)</f>
        <v>73255.31</v>
      </c>
      <c r="L2" s="149">
        <f>SUM('FY16 sampling by SC'!E10)</f>
        <v>0</v>
      </c>
      <c r="M2" s="149">
        <v>0</v>
      </c>
      <c r="N2" s="185">
        <f>SUM('FY16 sampling by SC'!N10)</f>
        <v>33249.049208406344</v>
      </c>
      <c r="O2" s="185">
        <f>SUM('FY16 sampling by SC'!O10)</f>
        <v>6000</v>
      </c>
    </row>
    <row r="3" spans="1:16" x14ac:dyDescent="0.2">
      <c r="A3" s="144" t="s">
        <v>278</v>
      </c>
      <c r="B3" s="159"/>
      <c r="C3" s="149">
        <f t="shared" ref="C3:C47" si="0">D3+F3+G3+I3+J3+L3+M3+N3</f>
        <v>121632</v>
      </c>
      <c r="D3" s="149">
        <f>SUM('FY16 sampling by SC'!F15:G15)</f>
        <v>0</v>
      </c>
      <c r="E3" s="149">
        <f>SUM('FY16 sampling by SC'!H15)</f>
        <v>0</v>
      </c>
      <c r="F3" s="149">
        <f>SUM('FY16 sampling by SC'!I15)</f>
        <v>0</v>
      </c>
      <c r="G3" s="149">
        <f>SUM('FY16 sampling by SC'!J15)</f>
        <v>0</v>
      </c>
      <c r="H3" s="149">
        <f>SUM('FY16 sampling by SC'!L15)</f>
        <v>0</v>
      </c>
      <c r="I3" s="149">
        <f>SUM('FY16 sampling by SC'!M15)</f>
        <v>0</v>
      </c>
      <c r="J3" s="149">
        <f>SUM('FY16 sampling by SC'!B15:C15)</f>
        <v>100932</v>
      </c>
      <c r="K3" s="149">
        <f>SUM('FY16 sampling by SC'!D15)</f>
        <v>23883.9</v>
      </c>
      <c r="L3" s="149">
        <f>SUM('FY16 sampling by SC'!E15)</f>
        <v>20700</v>
      </c>
      <c r="M3" s="149">
        <v>0</v>
      </c>
      <c r="N3" s="185">
        <f>SUM('FY16 sampling by SC'!N15)</f>
        <v>0</v>
      </c>
      <c r="O3" s="185">
        <f>SUM('FY16 sampling by SC'!O15)</f>
        <v>0</v>
      </c>
    </row>
    <row r="4" spans="1:16" x14ac:dyDescent="0.2">
      <c r="A4" s="144" t="s">
        <v>280</v>
      </c>
      <c r="B4" s="159"/>
      <c r="C4" s="149">
        <f t="shared" si="0"/>
        <v>245698.03817176339</v>
      </c>
      <c r="D4" s="149">
        <f>SUM('FY16 sampling by SC'!F16:G16)</f>
        <v>0</v>
      </c>
      <c r="E4" s="149">
        <f>SUM('FY16 sampling by SC'!H16)</f>
        <v>0</v>
      </c>
      <c r="F4" s="149">
        <f>SUM('FY16 sampling by SC'!I16)</f>
        <v>0</v>
      </c>
      <c r="G4" s="149">
        <f>SUM('FY16 sampling by SC'!J16)</f>
        <v>0</v>
      </c>
      <c r="H4" s="149">
        <f>SUM('FY16 sampling by SC'!L16)</f>
        <v>0</v>
      </c>
      <c r="I4" s="149">
        <f>SUM('FY16 sampling by SC'!M16)</f>
        <v>0</v>
      </c>
      <c r="J4" s="149">
        <f>SUM('FY16 sampling by SC'!B16:C16)</f>
        <v>220968</v>
      </c>
      <c r="K4" s="149">
        <f>SUM('FY16 sampling by SC'!D16)</f>
        <v>68764.88</v>
      </c>
      <c r="L4" s="149">
        <f>SUM('FY16 sampling by SC'!E16)</f>
        <v>11500</v>
      </c>
      <c r="M4" s="149">
        <v>0</v>
      </c>
      <c r="N4" s="185">
        <f>SUM('FY16 sampling by SC'!N16)</f>
        <v>13230.038171763383</v>
      </c>
      <c r="O4" s="185">
        <f>SUM('FY16 sampling by SC'!O16)</f>
        <v>3000</v>
      </c>
    </row>
    <row r="5" spans="1:16" x14ac:dyDescent="0.2">
      <c r="A5" s="145" t="s">
        <v>315</v>
      </c>
      <c r="B5" s="159"/>
      <c r="C5" s="149">
        <f t="shared" si="0"/>
        <v>261245</v>
      </c>
      <c r="D5" s="149">
        <f>SUM('FY16 sampling by SC'!F18:G18)</f>
        <v>215345</v>
      </c>
      <c r="E5" s="149">
        <f>SUM('FY16 sampling by SC'!H18)</f>
        <v>95535.6</v>
      </c>
      <c r="F5" s="149">
        <f>SUM('FY16 sampling by SC'!I18)</f>
        <v>0</v>
      </c>
      <c r="G5" s="149">
        <f>SUM('FY16 sampling by SC'!J18)</f>
        <v>0</v>
      </c>
      <c r="H5" s="149">
        <f>SUM('FY16 sampling by SC'!L18)</f>
        <v>0</v>
      </c>
      <c r="I5" s="149">
        <f>SUM('FY16 sampling by SC'!M18)</f>
        <v>0</v>
      </c>
      <c r="J5" s="149">
        <f>SUM('FY16 sampling by SC'!B18:C18)</f>
        <v>0</v>
      </c>
      <c r="K5" s="149">
        <f>SUM('FY16 sampling by SC'!D18)</f>
        <v>0</v>
      </c>
      <c r="L5" s="149">
        <f>SUM('FY16 sampling by SC'!E18)</f>
        <v>45900</v>
      </c>
      <c r="M5" s="149">
        <v>0</v>
      </c>
      <c r="N5" s="185">
        <f>SUM('FY16 sampling by SC'!N18)</f>
        <v>0</v>
      </c>
      <c r="O5" s="185">
        <f>SUM('FY16 sampling by SC'!O18)</f>
        <v>0</v>
      </c>
    </row>
    <row r="6" spans="1:16" x14ac:dyDescent="0.2">
      <c r="A6" s="144" t="s">
        <v>411</v>
      </c>
      <c r="B6" s="159"/>
      <c r="C6" s="149">
        <f t="shared" si="0"/>
        <v>1242</v>
      </c>
      <c r="D6" s="149">
        <v>0</v>
      </c>
      <c r="E6" s="149">
        <v>0</v>
      </c>
      <c r="F6" s="149">
        <v>0</v>
      </c>
      <c r="G6" s="149">
        <v>0</v>
      </c>
      <c r="H6" s="149">
        <v>0</v>
      </c>
      <c r="I6" s="149">
        <v>0</v>
      </c>
      <c r="J6" s="149">
        <v>0</v>
      </c>
      <c r="K6" s="149">
        <v>0</v>
      </c>
      <c r="L6" s="149">
        <v>0</v>
      </c>
      <c r="M6" s="185">
        <f>SUM('FY16 chem site costs'!J105)</f>
        <v>1242</v>
      </c>
      <c r="N6" s="185">
        <v>0</v>
      </c>
      <c r="O6" s="185">
        <v>0</v>
      </c>
    </row>
    <row r="7" spans="1:16" x14ac:dyDescent="0.2">
      <c r="A7" s="144" t="s">
        <v>270</v>
      </c>
      <c r="B7" s="159"/>
      <c r="C7" s="149">
        <f t="shared" si="0"/>
        <v>279577.94410750782</v>
      </c>
      <c r="D7" s="149">
        <f>SUM('FY16 sampling by SC'!F20:G20)</f>
        <v>15392</v>
      </c>
      <c r="E7" s="149">
        <f>SUM('FY16 sampling by SC'!H20)</f>
        <v>23883.9</v>
      </c>
      <c r="F7" s="149">
        <f>SUM('FY16 sampling by SC'!I20)</f>
        <v>0</v>
      </c>
      <c r="G7" s="149">
        <f>SUM('FY16 sampling by SC'!J20)</f>
        <v>0</v>
      </c>
      <c r="H7" s="149">
        <f>SUM('FY16 sampling by SC'!L20)</f>
        <v>0</v>
      </c>
      <c r="I7" s="149">
        <f>SUM('FY16 sampling by SC'!M20)</f>
        <v>0</v>
      </c>
      <c r="J7" s="149">
        <f>SUM('FY16 sampling by SC'!B20:C20)</f>
        <v>204450</v>
      </c>
      <c r="K7" s="149">
        <f>SUM('FY16 sampling by SC'!D20)</f>
        <v>73255.31</v>
      </c>
      <c r="L7" s="149">
        <f>SUM('FY16 sampling by SC'!E20)</f>
        <v>20770</v>
      </c>
      <c r="M7" s="149">
        <v>0</v>
      </c>
      <c r="N7" s="185">
        <f>SUM('FY16 sampling by SC'!N20)</f>
        <v>38965.944107507792</v>
      </c>
      <c r="O7" s="185">
        <f>SUM('FY16 sampling by SC'!O20)</f>
        <v>6000</v>
      </c>
    </row>
    <row r="8" spans="1:16" s="41" customFormat="1" x14ac:dyDescent="0.2">
      <c r="A8" s="144" t="s">
        <v>412</v>
      </c>
      <c r="B8" s="159"/>
      <c r="C8" s="149">
        <f t="shared" si="0"/>
        <v>4348</v>
      </c>
      <c r="D8" s="149">
        <v>0</v>
      </c>
      <c r="E8" s="149">
        <v>0</v>
      </c>
      <c r="F8" s="149">
        <v>0</v>
      </c>
      <c r="G8" s="149">
        <v>0</v>
      </c>
      <c r="H8" s="149">
        <v>0</v>
      </c>
      <c r="I8" s="149">
        <v>0</v>
      </c>
      <c r="J8" s="149">
        <v>0</v>
      </c>
      <c r="K8" s="149">
        <v>0</v>
      </c>
      <c r="L8" s="149">
        <v>0</v>
      </c>
      <c r="M8" s="185">
        <f>SUM('FY16 chem site costs'!J106)</f>
        <v>4348</v>
      </c>
      <c r="N8" s="185">
        <v>0</v>
      </c>
      <c r="O8" s="185">
        <v>0</v>
      </c>
      <c r="P8"/>
    </row>
    <row r="9" spans="1:16" x14ac:dyDescent="0.2">
      <c r="A9" s="144" t="s">
        <v>276</v>
      </c>
      <c r="B9" s="159"/>
      <c r="C9" s="149">
        <f t="shared" si="0"/>
        <v>88189</v>
      </c>
      <c r="D9" s="149">
        <f>SUM('FY16 sampling by SC'!F21:G21)</f>
        <v>0</v>
      </c>
      <c r="E9" s="149">
        <f>SUM('FY16 sampling by SC'!H21)</f>
        <v>0</v>
      </c>
      <c r="F9" s="149">
        <f>SUM('FY16 sampling by SC'!I21)</f>
        <v>0</v>
      </c>
      <c r="G9" s="149">
        <f>SUM('FY16 sampling by SC'!J21)</f>
        <v>0</v>
      </c>
      <c r="H9" s="149">
        <f>SUM('FY16 sampling by SC'!L21)</f>
        <v>0</v>
      </c>
      <c r="I9" s="149">
        <f>SUM('FY16 sampling by SC'!M21)</f>
        <v>0</v>
      </c>
      <c r="J9" s="149">
        <f>SUM('FY16 sampling by SC'!B21:C21)</f>
        <v>88189</v>
      </c>
      <c r="K9" s="149">
        <f>SUM('FY16 sampling by SC'!D21)</f>
        <v>39110.300000000003</v>
      </c>
      <c r="L9" s="149">
        <f>SUM('FY16 sampling by SC'!E21)</f>
        <v>0</v>
      </c>
      <c r="M9" s="185">
        <v>0</v>
      </c>
      <c r="N9" s="185">
        <f>SUM('FY16 sampling by SC'!N21)</f>
        <v>0</v>
      </c>
      <c r="O9" s="185">
        <f>SUM('FY16 sampling by SC'!O21)</f>
        <v>0</v>
      </c>
    </row>
    <row r="10" spans="1:16" x14ac:dyDescent="0.2">
      <c r="A10" s="144" t="s">
        <v>400</v>
      </c>
      <c r="B10" s="159"/>
      <c r="C10" s="149">
        <f t="shared" si="0"/>
        <v>0</v>
      </c>
      <c r="D10" s="149">
        <v>0</v>
      </c>
      <c r="E10" s="149">
        <v>0</v>
      </c>
      <c r="F10" s="149">
        <v>0</v>
      </c>
      <c r="G10" s="149">
        <v>0</v>
      </c>
      <c r="H10" s="149">
        <v>0</v>
      </c>
      <c r="I10" s="149">
        <v>0</v>
      </c>
      <c r="J10" s="149">
        <v>0</v>
      </c>
      <c r="K10" s="149">
        <v>0</v>
      </c>
      <c r="L10" s="149">
        <v>0</v>
      </c>
      <c r="M10" s="185">
        <v>0</v>
      </c>
      <c r="N10" s="185">
        <v>0</v>
      </c>
      <c r="O10" s="185">
        <v>0</v>
      </c>
    </row>
    <row r="11" spans="1:16" x14ac:dyDescent="0.2">
      <c r="A11" s="144" t="s">
        <v>268</v>
      </c>
      <c r="B11" s="159"/>
      <c r="C11" s="149">
        <f t="shared" si="0"/>
        <v>72993</v>
      </c>
      <c r="D11" s="149">
        <f>SUM('FY16 sampling by SC'!F29:G29)</f>
        <v>0</v>
      </c>
      <c r="E11" s="149">
        <f>SUM('FY16 sampling by SC'!H29)</f>
        <v>0</v>
      </c>
      <c r="F11" s="149">
        <f>SUM('FY16 sampling by SC'!I29)</f>
        <v>0</v>
      </c>
      <c r="G11" s="149">
        <f>SUM('FY16 sampling by SC'!J29)</f>
        <v>0</v>
      </c>
      <c r="H11" s="149">
        <f>SUM('FY16 sampling by SC'!L29)</f>
        <v>0</v>
      </c>
      <c r="I11" s="149">
        <f>SUM('FY16 sampling by SC'!M29)</f>
        <v>0</v>
      </c>
      <c r="J11" s="149">
        <f>SUM('FY16 sampling by SC'!B29:C29)</f>
        <v>70209</v>
      </c>
      <c r="K11" s="149">
        <f>SUM('FY16 sampling by SC'!D29)</f>
        <v>23883.9</v>
      </c>
      <c r="L11" s="149">
        <f>SUM('FY16 sampling by SC'!E29)</f>
        <v>0</v>
      </c>
      <c r="M11" s="185">
        <f>SUM('FY16 chem site costs'!J76)</f>
        <v>2784</v>
      </c>
      <c r="N11" s="185">
        <f>SUM('FY16 sampling by SC'!N29)</f>
        <v>0</v>
      </c>
      <c r="O11" s="185">
        <f>SUM('FY16 sampling by SC'!O29)</f>
        <v>0</v>
      </c>
    </row>
    <row r="12" spans="1:16" x14ac:dyDescent="0.2">
      <c r="A12" s="144" t="s">
        <v>269</v>
      </c>
      <c r="B12" s="159"/>
      <c r="C12" s="149">
        <f t="shared" si="0"/>
        <v>266048.49455925205</v>
      </c>
      <c r="D12" s="149">
        <f>SUM('FY16 sampling by SC'!F32:G32)</f>
        <v>61889</v>
      </c>
      <c r="E12" s="149">
        <f>SUM('FY16 sampling by SC'!H32)</f>
        <v>23883.9</v>
      </c>
      <c r="F12" s="149">
        <f>SUM('FY16 sampling by SC'!I32)</f>
        <v>0</v>
      </c>
      <c r="G12" s="149">
        <f>SUM('FY16 sampling by SC'!J32:K32)</f>
        <v>70947</v>
      </c>
      <c r="H12" s="149">
        <f>SUM('FY16 sampling by SC'!L32)</f>
        <v>23883.9</v>
      </c>
      <c r="I12" s="149">
        <f>SUM('FY16 sampling by SC'!M32)</f>
        <v>0</v>
      </c>
      <c r="J12" s="149">
        <f>SUM('FY16 sampling by SC'!B32:C32)</f>
        <v>115953</v>
      </c>
      <c r="K12" s="149">
        <f>SUM('FY16 sampling by SC'!D32)</f>
        <v>39110.300000000003</v>
      </c>
      <c r="L12" s="149">
        <f>SUM('FY16 sampling by SC'!E32)</f>
        <v>0</v>
      </c>
      <c r="M12" s="185">
        <f>SUM('FY16 chem site costs'!J81:J82)</f>
        <v>2161</v>
      </c>
      <c r="N12" s="185">
        <f>SUM('FY16 sampling by SC'!N32)</f>
        <v>15098.494559252076</v>
      </c>
      <c r="O12" s="185">
        <f>SUM('FY16 sampling by SC'!O32)</f>
        <v>3000</v>
      </c>
    </row>
    <row r="13" spans="1:16" x14ac:dyDescent="0.2">
      <c r="A13" s="144" t="s">
        <v>277</v>
      </c>
      <c r="B13" s="159"/>
      <c r="C13" s="149">
        <f t="shared" si="0"/>
        <v>109368.74046522524</v>
      </c>
      <c r="D13" s="149">
        <f>SUM('FY16 sampling by SC'!F33:G33)</f>
        <v>0</v>
      </c>
      <c r="E13" s="149">
        <f>SUM('FY16 sampling by SC'!H33)</f>
        <v>0</v>
      </c>
      <c r="F13" s="149">
        <f>SUM('FY16 sampling by SC'!I33)</f>
        <v>0</v>
      </c>
      <c r="G13" s="149">
        <f>SUM('FY16 sampling by SC'!J33)</f>
        <v>0</v>
      </c>
      <c r="H13" s="149">
        <f>SUM('FY16 sampling by SC'!L33)</f>
        <v>0</v>
      </c>
      <c r="I13" s="149">
        <f>SUM('FY16 sampling by SC'!M33)</f>
        <v>0</v>
      </c>
      <c r="J13" s="149">
        <f>SUM('FY16 sampling by SC'!B33:C33)</f>
        <v>86338</v>
      </c>
      <c r="K13" s="149">
        <f>SUM('FY16 sampling by SC'!D33)</f>
        <v>29654.58</v>
      </c>
      <c r="L13" s="149">
        <f>SUM('FY16 sampling by SC'!E33)</f>
        <v>0</v>
      </c>
      <c r="M13" s="185">
        <v>0</v>
      </c>
      <c r="N13" s="185">
        <f>SUM('FY16 sampling by SC'!N33)</f>
        <v>23030.740465225248</v>
      </c>
      <c r="O13" s="185">
        <f>SUM('FY16 sampling by SC'!O33)</f>
        <v>3000</v>
      </c>
    </row>
    <row r="14" spans="1:16" x14ac:dyDescent="0.2">
      <c r="A14" s="144" t="s">
        <v>413</v>
      </c>
      <c r="B14" s="159"/>
      <c r="C14" s="149">
        <f t="shared" si="0"/>
        <v>1946</v>
      </c>
      <c r="D14" s="149">
        <v>0</v>
      </c>
      <c r="E14" s="149">
        <v>0</v>
      </c>
      <c r="F14" s="149">
        <v>0</v>
      </c>
      <c r="G14" s="149">
        <v>0</v>
      </c>
      <c r="H14" s="149">
        <v>0</v>
      </c>
      <c r="I14" s="149">
        <v>0</v>
      </c>
      <c r="J14" s="149">
        <v>0</v>
      </c>
      <c r="K14" s="149">
        <v>0</v>
      </c>
      <c r="L14" s="149">
        <v>0</v>
      </c>
      <c r="M14" s="185">
        <f>SUM('FY16 chem site costs'!J107)</f>
        <v>1946</v>
      </c>
      <c r="N14" s="185">
        <v>0</v>
      </c>
      <c r="O14" s="185">
        <v>0</v>
      </c>
    </row>
    <row r="15" spans="1:16" x14ac:dyDescent="0.2">
      <c r="A15" s="144" t="s">
        <v>414</v>
      </c>
      <c r="B15" s="159"/>
      <c r="C15" s="149">
        <f t="shared" si="0"/>
        <v>5508</v>
      </c>
      <c r="D15" s="149">
        <v>0</v>
      </c>
      <c r="E15" s="149">
        <v>0</v>
      </c>
      <c r="F15" s="149">
        <v>0</v>
      </c>
      <c r="G15" s="149">
        <v>0</v>
      </c>
      <c r="H15" s="149">
        <v>0</v>
      </c>
      <c r="I15" s="149">
        <v>0</v>
      </c>
      <c r="J15" s="149">
        <v>0</v>
      </c>
      <c r="K15" s="149">
        <v>0</v>
      </c>
      <c r="L15" s="149">
        <v>0</v>
      </c>
      <c r="M15" s="185">
        <f>SUM('FY16 chem site costs'!J109)</f>
        <v>5508</v>
      </c>
      <c r="N15" s="185">
        <v>0</v>
      </c>
      <c r="O15" s="185">
        <v>0</v>
      </c>
    </row>
    <row r="16" spans="1:16" x14ac:dyDescent="0.2">
      <c r="A16" s="144" t="s">
        <v>281</v>
      </c>
      <c r="B16" s="159"/>
      <c r="C16" s="149">
        <f t="shared" si="0"/>
        <v>50705.125241684706</v>
      </c>
      <c r="D16" s="149">
        <f>SUM('FY16 sampling by SC'!F40:G40)</f>
        <v>0</v>
      </c>
      <c r="E16" s="149">
        <f>SUM('FY16 sampling by SC'!H40)</f>
        <v>0</v>
      </c>
      <c r="F16" s="149">
        <f>SUM('FY16 sampling by SC'!I40)</f>
        <v>0</v>
      </c>
      <c r="G16" s="149">
        <f>SUM('FY16 sampling by SC'!J40)</f>
        <v>0</v>
      </c>
      <c r="H16" s="149">
        <f>SUM('FY16 sampling by SC'!L40)</f>
        <v>0</v>
      </c>
      <c r="I16" s="149">
        <f>SUM('FY16 sampling by SC'!M40)</f>
        <v>0</v>
      </c>
      <c r="J16" s="149">
        <f>SUM('FY16 sampling by SC'!B40:C40)</f>
        <v>26377</v>
      </c>
      <c r="K16" s="149">
        <f>SUM('FY16 sampling by SC'!D40)</f>
        <v>4490.43</v>
      </c>
      <c r="L16" s="149">
        <f>SUM('FY16 sampling by SC'!E40)</f>
        <v>0</v>
      </c>
      <c r="M16" s="185">
        <f>SUM('FY16 chem site costs'!J103)</f>
        <v>1563</v>
      </c>
      <c r="N16" s="185">
        <f>SUM('FY16 sampling by SC'!N40)</f>
        <v>22765.125241684706</v>
      </c>
      <c r="O16" s="185">
        <f>SUM('FY16 sampling by SC'!O40)</f>
        <v>3000</v>
      </c>
    </row>
    <row r="17" spans="1:16" ht="13.5" thickBot="1" x14ac:dyDescent="0.25">
      <c r="A17" s="145" t="s">
        <v>415</v>
      </c>
      <c r="B17" s="174"/>
      <c r="C17" s="149">
        <f t="shared" si="0"/>
        <v>0</v>
      </c>
      <c r="D17" s="149">
        <v>0</v>
      </c>
      <c r="E17" s="149">
        <v>0</v>
      </c>
      <c r="F17" s="149">
        <v>0</v>
      </c>
      <c r="G17" s="149">
        <v>0</v>
      </c>
      <c r="H17" s="149">
        <v>0</v>
      </c>
      <c r="I17" s="149">
        <v>0</v>
      </c>
      <c r="J17" s="149">
        <v>0</v>
      </c>
      <c r="K17" s="149">
        <v>0</v>
      </c>
      <c r="L17" s="149">
        <v>0</v>
      </c>
      <c r="M17" s="185">
        <v>0</v>
      </c>
      <c r="N17" s="185">
        <v>0</v>
      </c>
      <c r="O17" s="185">
        <v>0</v>
      </c>
    </row>
    <row r="18" spans="1:16" x14ac:dyDescent="0.2">
      <c r="A18" s="146" t="s">
        <v>293</v>
      </c>
      <c r="B18" s="162"/>
      <c r="C18" s="162">
        <f t="shared" si="0"/>
        <v>148358.58341806993</v>
      </c>
      <c r="D18" s="162">
        <f>SUM('FY16 sampling by SC'!F6:G6)</f>
        <v>60440</v>
      </c>
      <c r="E18" s="162">
        <f>SUM('FY16 sampling by SC'!H6)</f>
        <v>23883.9</v>
      </c>
      <c r="F18" s="162">
        <f>SUM('FY16 sampling by SC'!I6)</f>
        <v>0</v>
      </c>
      <c r="G18" s="162">
        <f>SUM('FY16 sampling by SC'!J6)</f>
        <v>0</v>
      </c>
      <c r="H18" s="162">
        <f>SUM('FY16 sampling by SC'!L6)</f>
        <v>0</v>
      </c>
      <c r="I18" s="162">
        <f>SUM('FY16 sampling by SC'!M6)</f>
        <v>0</v>
      </c>
      <c r="J18" s="162">
        <f>SUM('FY16 sampling by SC'!B6:C6)</f>
        <v>38110</v>
      </c>
      <c r="K18" s="162">
        <f>SUM('FY16 sampling by SC'!D6)</f>
        <v>8980.86</v>
      </c>
      <c r="L18" s="162">
        <f>SUM('FY16 sampling by SC'!E6)</f>
        <v>0</v>
      </c>
      <c r="M18" s="186">
        <f>SUM('FY16 chem site costs'!J6:J7)</f>
        <v>10140</v>
      </c>
      <c r="N18" s="186">
        <f>SUM('FY16 sampling by SC'!N6)</f>
        <v>39668.583418069946</v>
      </c>
      <c r="O18" s="186">
        <f>SUM('FY16 sampling by SC'!O6)</f>
        <v>6000</v>
      </c>
      <c r="P18" s="175"/>
    </row>
    <row r="19" spans="1:16" x14ac:dyDescent="0.2">
      <c r="A19" s="147" t="s">
        <v>282</v>
      </c>
      <c r="B19" s="165"/>
      <c r="C19" s="149">
        <f t="shared" si="0"/>
        <v>278855.65432388213</v>
      </c>
      <c r="D19" s="166">
        <f>SUM('FY16 sampling by SC'!F9:G9)</f>
        <v>0</v>
      </c>
      <c r="E19" s="166">
        <f>SUM('FY16 sampling by SC'!H9)</f>
        <v>0</v>
      </c>
      <c r="F19" s="166">
        <f>SUM('FY16 sampling by SC'!I9)</f>
        <v>0</v>
      </c>
      <c r="G19" s="166">
        <f>SUM('FY16 sampling by SC'!J9)</f>
        <v>0</v>
      </c>
      <c r="H19" s="166">
        <f>SUM('FY16 sampling by SC'!L9)</f>
        <v>0</v>
      </c>
      <c r="I19" s="166">
        <f>SUM('FY16 sampling by SC'!M9)</f>
        <v>0</v>
      </c>
      <c r="J19" s="166">
        <f>SUM('FY16 sampling by SC'!B9:C9)</f>
        <v>247462</v>
      </c>
      <c r="K19" s="166">
        <f>SUM('FY16 sampling by SC'!D9)</f>
        <v>98419.46</v>
      </c>
      <c r="L19" s="166">
        <f>SUM('FY16 sampling by SC'!E9)</f>
        <v>0</v>
      </c>
      <c r="M19" s="187">
        <f>SUM('FY16 chem site costs'!J18:J20)</f>
        <v>17600</v>
      </c>
      <c r="N19" s="187">
        <f>SUM('FY16 sampling by SC'!N9)</f>
        <v>13793.654323882149</v>
      </c>
      <c r="O19" s="187">
        <f>SUM('FY16 sampling by SC'!O9)</f>
        <v>3000</v>
      </c>
    </row>
    <row r="20" spans="1:16" x14ac:dyDescent="0.2">
      <c r="A20" s="147" t="s">
        <v>275</v>
      </c>
      <c r="B20" s="159"/>
      <c r="C20" s="149">
        <f t="shared" si="0"/>
        <v>363166.43721265526</v>
      </c>
      <c r="D20" s="166">
        <f>SUM('FY16 sampling by SC'!F13:G13)</f>
        <v>221790</v>
      </c>
      <c r="E20" s="166">
        <f>SUM('FY16 sampling by SC'!H13)</f>
        <v>95535.6</v>
      </c>
      <c r="F20" s="166">
        <f>SUM('FY16 sampling by SC'!I13)</f>
        <v>0</v>
      </c>
      <c r="G20" s="166">
        <f>SUM('FY16 sampling by SC'!J13)</f>
        <v>0</v>
      </c>
      <c r="H20" s="166">
        <f>SUM('FY16 sampling by SC'!L13)</f>
        <v>0</v>
      </c>
      <c r="I20" s="166">
        <f>SUM('FY16 sampling by SC'!M13)</f>
        <v>0</v>
      </c>
      <c r="J20" s="166">
        <f>SUM('FY16 sampling by SC'!B13:C13)</f>
        <v>76990</v>
      </c>
      <c r="K20" s="166">
        <f>SUM('FY16 sampling by SC'!D13)</f>
        <v>39110.300000000003</v>
      </c>
      <c r="L20" s="166">
        <f>SUM('FY16 sampling by SC'!E13)</f>
        <v>45040</v>
      </c>
      <c r="M20" s="187">
        <v>0</v>
      </c>
      <c r="N20" s="187">
        <f>SUM('FY16 sampling by SC'!N13)</f>
        <v>19346.437212655255</v>
      </c>
      <c r="O20" s="187">
        <f>SUM('FY16 sampling by SC'!O13)</f>
        <v>3000</v>
      </c>
    </row>
    <row r="21" spans="1:16" x14ac:dyDescent="0.2">
      <c r="A21" s="147" t="s">
        <v>314</v>
      </c>
      <c r="B21" s="159"/>
      <c r="C21" s="149">
        <f t="shared" si="0"/>
        <v>74581</v>
      </c>
      <c r="D21" s="149">
        <f>SUM('FY16 sampling by SC'!F17:G17)</f>
        <v>0</v>
      </c>
      <c r="E21" s="149">
        <f>SUM('FY16 sampling by SC'!H17)</f>
        <v>0</v>
      </c>
      <c r="F21" s="149">
        <f>SUM('FY16 sampling by SC'!I17)</f>
        <v>0</v>
      </c>
      <c r="G21" s="149">
        <f>SUM('FY16 sampling by SC'!J17)</f>
        <v>0</v>
      </c>
      <c r="H21" s="149">
        <f>SUM('FY16 sampling by SC'!L17)</f>
        <v>0</v>
      </c>
      <c r="I21" s="149">
        <f>SUM('FY16 sampling by SC'!M17)</f>
        <v>0</v>
      </c>
      <c r="J21" s="149">
        <f>SUM('FY16 sampling by SC'!B17:C17)</f>
        <v>71999</v>
      </c>
      <c r="K21" s="149">
        <f>SUM('FY16 sampling by SC'!D17)</f>
        <v>53538.48</v>
      </c>
      <c r="L21" s="149">
        <f>SUM('FY16 sampling by SC'!E17)</f>
        <v>0</v>
      </c>
      <c r="M21" s="185">
        <f>SUM('FY16 chem site costs'!J40:J41)</f>
        <v>2582</v>
      </c>
      <c r="N21" s="185">
        <f>SUM('FY16 sampling by SC'!N17)</f>
        <v>0</v>
      </c>
      <c r="O21" s="185">
        <f>SUM('FY16 sampling by SC'!O17)</f>
        <v>0</v>
      </c>
    </row>
    <row r="22" spans="1:16" x14ac:dyDescent="0.2">
      <c r="A22" s="147" t="s">
        <v>283</v>
      </c>
      <c r="B22" s="159"/>
      <c r="C22" s="149">
        <f t="shared" si="0"/>
        <v>539087.54688200832</v>
      </c>
      <c r="D22" s="149">
        <f>SUM('FY16 sampling by SC'!F19:G19)</f>
        <v>439593</v>
      </c>
      <c r="E22" s="149">
        <f>SUM('FY16 sampling by SC'!H19)</f>
        <v>149074.07999999999</v>
      </c>
      <c r="F22" s="149">
        <f>SUM('FY16 sampling by SC'!I19)</f>
        <v>0</v>
      </c>
      <c r="G22" s="149">
        <f>SUM('FY16 sampling by SC'!J19)</f>
        <v>0</v>
      </c>
      <c r="H22" s="149">
        <f>SUM('FY16 sampling by SC'!L19)</f>
        <v>0</v>
      </c>
      <c r="I22" s="149">
        <f>SUM('FY16 sampling by SC'!M19)</f>
        <v>40800</v>
      </c>
      <c r="J22" s="149">
        <f>SUM('FY16 sampling by SC'!B19)</f>
        <v>19565</v>
      </c>
      <c r="K22" s="149">
        <f>SUM('FY16 sampling by SC'!D19)</f>
        <v>4490.43</v>
      </c>
      <c r="L22" s="149">
        <f>SUM('FY16 sampling by SC'!E19)</f>
        <v>18640</v>
      </c>
      <c r="M22" s="185">
        <f>SUM('FY16 chem site costs'!J46:J50)</f>
        <v>1553</v>
      </c>
      <c r="N22" s="185">
        <f>SUM('FY16 sampling by SC'!N19)</f>
        <v>18936.546882008362</v>
      </c>
      <c r="O22" s="185">
        <f>SUM('FY16 sampling by SC'!O19)</f>
        <v>3000</v>
      </c>
    </row>
    <row r="23" spans="1:16" x14ac:dyDescent="0.2">
      <c r="A23" s="147" t="s">
        <v>279</v>
      </c>
      <c r="B23" s="159"/>
      <c r="C23" s="149">
        <f t="shared" si="0"/>
        <v>133803</v>
      </c>
      <c r="D23" s="149">
        <f>SUM('FY16 sampling by SC'!F22:G22)</f>
        <v>0</v>
      </c>
      <c r="E23" s="149">
        <f>SUM('FY16 sampling by SC'!H22)</f>
        <v>0</v>
      </c>
      <c r="F23" s="149">
        <f>SUM('FY16 sampling by SC'!I22)</f>
        <v>0</v>
      </c>
      <c r="G23" s="149">
        <f>SUM('FY16 sampling by SC'!J22)</f>
        <v>0</v>
      </c>
      <c r="H23" s="149">
        <f>SUM('FY16 sampling by SC'!L22)</f>
        <v>0</v>
      </c>
      <c r="I23" s="149">
        <f>SUM('FY16 sampling by SC'!M22)</f>
        <v>0</v>
      </c>
      <c r="J23" s="149">
        <f>SUM('FY16 sampling by SC'!B22:C22)</f>
        <v>117058</v>
      </c>
      <c r="K23" s="149">
        <f>SUM('FY16 sampling by SC'!D22)</f>
        <v>62193.02</v>
      </c>
      <c r="L23" s="149">
        <f>SUM('FY16 sampling by SC'!E22)</f>
        <v>0</v>
      </c>
      <c r="M23" s="185">
        <f>SUM('FY16 chem site costs'!J58:J59)</f>
        <v>2900</v>
      </c>
      <c r="N23" s="185">
        <f>SUM('FY16 sampling by SC'!N22)</f>
        <v>13845</v>
      </c>
      <c r="O23" s="185">
        <f>SUM('FY16 sampling by SC'!O22)</f>
        <v>3000</v>
      </c>
    </row>
    <row r="24" spans="1:16" x14ac:dyDescent="0.2">
      <c r="A24" s="147" t="s">
        <v>342</v>
      </c>
      <c r="B24" s="159"/>
      <c r="C24" s="149">
        <f t="shared" si="0"/>
        <v>207868</v>
      </c>
      <c r="D24" s="149">
        <f>SUM('FY16 sampling by SC'!F23:G23)</f>
        <v>166533</v>
      </c>
      <c r="E24" s="149">
        <f>SUM('FY16 sampling by SC'!H23)</f>
        <v>71651.7</v>
      </c>
      <c r="F24" s="149">
        <f>SUM('FY16 sampling by SC'!I23)</f>
        <v>41335</v>
      </c>
      <c r="G24" s="149">
        <f>SUM('FY16 sampling by SC'!J23)</f>
        <v>0</v>
      </c>
      <c r="H24" s="149">
        <f>SUM('FY16 sampling by SC'!L23)</f>
        <v>0</v>
      </c>
      <c r="I24" s="149">
        <f>SUM('FY16 sampling by SC'!M23)</f>
        <v>0</v>
      </c>
      <c r="J24" s="149">
        <f>SUM('FY16 sampling by SC'!B23:C23)</f>
        <v>0</v>
      </c>
      <c r="K24" s="149">
        <f>SUM('FY16 sampling by SC'!D23)</f>
        <v>0</v>
      </c>
      <c r="L24" s="149">
        <f>SUM('FY16 sampling by SC'!E23)</f>
        <v>0</v>
      </c>
      <c r="M24" s="185">
        <v>0</v>
      </c>
      <c r="N24" s="185">
        <f>SUM('FY16 sampling by SC'!N23)</f>
        <v>0</v>
      </c>
      <c r="O24" s="185">
        <f>SUM('FY16 sampling by SC'!O23)</f>
        <v>0</v>
      </c>
    </row>
    <row r="25" spans="1:16" x14ac:dyDescent="0.2">
      <c r="A25" s="147" t="s">
        <v>557</v>
      </c>
      <c r="B25" s="159"/>
      <c r="C25" s="149">
        <f t="shared" si="0"/>
        <v>131987.48792517532</v>
      </c>
      <c r="D25" s="149">
        <v>0</v>
      </c>
      <c r="E25" s="149">
        <v>0</v>
      </c>
      <c r="F25" s="149">
        <v>0</v>
      </c>
      <c r="G25" s="149">
        <v>0</v>
      </c>
      <c r="H25" s="149">
        <v>0</v>
      </c>
      <c r="I25" s="149">
        <v>0</v>
      </c>
      <c r="J25" s="149">
        <f>SUM('FY16 sampling by SC'!B25:C25)</f>
        <v>97874</v>
      </c>
      <c r="K25" s="149">
        <f>SUM('FY16 sampling by SC'!D25)</f>
        <v>28374.33</v>
      </c>
      <c r="L25" s="149">
        <f>SUM('FY16 sampling by SC'!E25)</f>
        <v>0</v>
      </c>
      <c r="M25" s="185">
        <f>SUM('FY16 chem site costs'!J66:J67)</f>
        <v>12960</v>
      </c>
      <c r="N25" s="185">
        <f>SUM('FY16 sampling by SC'!N25)</f>
        <v>21153.487925175315</v>
      </c>
      <c r="O25" s="185">
        <f>SUM('FY16 sampling by SC'!O25)</f>
        <v>3000</v>
      </c>
    </row>
    <row r="26" spans="1:16" x14ac:dyDescent="0.2">
      <c r="A26" s="147" t="s">
        <v>347</v>
      </c>
      <c r="B26" s="159"/>
      <c r="C26" s="149">
        <f t="shared" si="0"/>
        <v>29205</v>
      </c>
      <c r="D26" s="149">
        <f>SUM('FY16 sampling by SC'!F27:G27)</f>
        <v>0</v>
      </c>
      <c r="E26" s="149">
        <f>SUM('FY16 sampling by SC'!H27)</f>
        <v>0</v>
      </c>
      <c r="F26" s="149">
        <f>SUM('FY16 sampling by SC'!I27)</f>
        <v>0</v>
      </c>
      <c r="G26" s="149">
        <f>SUM('FY16 sampling by SC'!J27)</f>
        <v>0</v>
      </c>
      <c r="H26" s="149">
        <f>SUM('FY16 sampling by SC'!L27)</f>
        <v>0</v>
      </c>
      <c r="I26" s="149">
        <f>SUM('FY16 sampling by SC'!M27)</f>
        <v>0</v>
      </c>
      <c r="J26" s="149">
        <f>SUM('FY16 sampling by SC'!B27:C27)</f>
        <v>29205</v>
      </c>
      <c r="K26" s="149">
        <f>SUM('FY16 sampling by SC'!D27)</f>
        <v>23883.9</v>
      </c>
      <c r="L26" s="149">
        <f>SUM('FY16 sampling by SC'!E27)</f>
        <v>0</v>
      </c>
      <c r="M26" s="185">
        <v>0</v>
      </c>
      <c r="N26" s="185">
        <f>SUM('FY16 sampling by SC'!N27)</f>
        <v>0</v>
      </c>
      <c r="O26" s="185">
        <f>SUM('FY16 sampling by SC'!O27)</f>
        <v>0</v>
      </c>
    </row>
    <row r="27" spans="1:16" x14ac:dyDescent="0.2">
      <c r="A27" s="147" t="s">
        <v>48</v>
      </c>
      <c r="B27" s="159"/>
      <c r="C27" s="149">
        <f t="shared" si="0"/>
        <v>287862.35244194954</v>
      </c>
      <c r="D27" s="149">
        <f>SUM('FY16 sampling by SC'!F28:G28)</f>
        <v>0</v>
      </c>
      <c r="E27" s="149">
        <f>SUM('FY16 sampling by SC'!H28)</f>
        <v>0</v>
      </c>
      <c r="F27" s="149">
        <f>SUM('FY16 sampling by SC'!I28)</f>
        <v>0</v>
      </c>
      <c r="G27" s="149">
        <f>SUM('FY16 sampling by SC'!J28)</f>
        <v>0</v>
      </c>
      <c r="H27" s="149">
        <f>SUM('FY16 sampling by SC'!L28)</f>
        <v>0</v>
      </c>
      <c r="I27" s="149">
        <f>SUM('FY16 sampling by SC'!M28)</f>
        <v>0</v>
      </c>
      <c r="J27" s="149">
        <f>SUM('FY16 sampling by SC'!B28:C28)</f>
        <v>242364</v>
      </c>
      <c r="K27" s="149">
        <f>SUM('FY16 sampling by SC'!D28)</f>
        <v>97139.21</v>
      </c>
      <c r="L27" s="149">
        <f>SUM('FY16 sampling by SC'!E28)</f>
        <v>0</v>
      </c>
      <c r="M27" s="185">
        <f>SUM('FY16 chem site costs'!J72:J75)</f>
        <v>3054</v>
      </c>
      <c r="N27" s="185">
        <f>SUM('FY16 sampling by SC'!N28)</f>
        <v>42444.352441949566</v>
      </c>
      <c r="O27" s="185">
        <f>SUM('FY16 sampling by SC'!O28)</f>
        <v>6000</v>
      </c>
    </row>
    <row r="28" spans="1:16" x14ac:dyDescent="0.2">
      <c r="A28" s="147" t="s">
        <v>291</v>
      </c>
      <c r="B28" s="159"/>
      <c r="C28" s="149">
        <f t="shared" si="0"/>
        <v>139708.07304571214</v>
      </c>
      <c r="D28" s="149">
        <f>SUM('FY16 sampling by SC'!F30:G30)</f>
        <v>0</v>
      </c>
      <c r="E28" s="149">
        <f>SUM('FY16 sampling by SC'!H30)</f>
        <v>0</v>
      </c>
      <c r="F28" s="149">
        <f>SUM('FY16 sampling by SC'!I30)</f>
        <v>0</v>
      </c>
      <c r="G28" s="149">
        <f>SUM('FY16 sampling by SC'!J30)</f>
        <v>0</v>
      </c>
      <c r="H28" s="149">
        <f>SUM('FY16 sampling by SC'!L30)</f>
        <v>0</v>
      </c>
      <c r="I28" s="149">
        <f>SUM('FY16 sampling by SC'!M30)</f>
        <v>0</v>
      </c>
      <c r="J28" s="149">
        <f>SUM('FY16 sampling by SC'!B30:C30)</f>
        <v>112239</v>
      </c>
      <c r="K28" s="149">
        <f>SUM('FY16 sampling by SC'!D30)</f>
        <v>28374.33</v>
      </c>
      <c r="L28" s="149">
        <f>SUM('FY16 sampling by SC'!E30)</f>
        <v>0</v>
      </c>
      <c r="M28" s="185">
        <f>SUM('FY16 chem site costs'!J77:J78)</f>
        <v>2609</v>
      </c>
      <c r="N28" s="185">
        <f>SUM('FY16 sampling by SC'!N30)</f>
        <v>24860.073045712128</v>
      </c>
      <c r="O28" s="185">
        <f>SUM('FY16 sampling by SC'!O30)</f>
        <v>3000</v>
      </c>
    </row>
    <row r="29" spans="1:16" x14ac:dyDescent="0.2">
      <c r="A29" s="147" t="s">
        <v>352</v>
      </c>
      <c r="B29" s="159"/>
      <c r="C29" s="149">
        <f t="shared" si="0"/>
        <v>32205</v>
      </c>
      <c r="D29" s="149">
        <f>SUM('FY16 sampling by SC'!F34:G34)</f>
        <v>0</v>
      </c>
      <c r="E29" s="149">
        <f>SUM('FY16 sampling by SC'!H34)</f>
        <v>0</v>
      </c>
      <c r="F29" s="149">
        <f>SUM('FY16 sampling by SC'!I34)</f>
        <v>0</v>
      </c>
      <c r="G29" s="149">
        <f>SUM('FY16 sampling by SC'!J34)</f>
        <v>0</v>
      </c>
      <c r="H29" s="149">
        <f>SUM('FY16 sampling by SC'!L34)</f>
        <v>0</v>
      </c>
      <c r="I29" s="149">
        <f>SUM('FY16 sampling by SC'!M34)</f>
        <v>0</v>
      </c>
      <c r="J29" s="149">
        <f>SUM('FY16 sampling by SC'!B34:C34)</f>
        <v>27030</v>
      </c>
      <c r="K29" s="149">
        <f>SUM('FY16 sampling by SC'!D34)</f>
        <v>29654.58</v>
      </c>
      <c r="L29" s="149">
        <f>SUM('FY16 sampling by SC'!E34)</f>
        <v>0</v>
      </c>
      <c r="M29" s="185">
        <f>SUM('FY16 chem site costs'!J84)</f>
        <v>5175</v>
      </c>
      <c r="N29" s="185">
        <f>SUM('FY16 sampling by SC'!N34)</f>
        <v>0</v>
      </c>
      <c r="O29" s="185">
        <f>SUM('FY16 sampling by SC'!O34)</f>
        <v>0</v>
      </c>
    </row>
    <row r="30" spans="1:16" x14ac:dyDescent="0.2">
      <c r="A30" s="147" t="s">
        <v>416</v>
      </c>
      <c r="B30" s="159"/>
      <c r="C30" s="149">
        <f t="shared" si="0"/>
        <v>0</v>
      </c>
      <c r="D30" s="149">
        <v>0</v>
      </c>
      <c r="E30" s="149">
        <v>0</v>
      </c>
      <c r="F30" s="149">
        <v>0</v>
      </c>
      <c r="G30" s="149">
        <v>0</v>
      </c>
      <c r="H30" s="149">
        <v>0</v>
      </c>
      <c r="I30" s="149">
        <v>0</v>
      </c>
      <c r="J30" s="149">
        <v>0</v>
      </c>
      <c r="K30" s="149">
        <v>0</v>
      </c>
      <c r="L30" s="149">
        <v>0</v>
      </c>
      <c r="M30" s="185">
        <v>0</v>
      </c>
      <c r="N30" s="185">
        <v>0</v>
      </c>
      <c r="O30" s="185">
        <v>0</v>
      </c>
    </row>
    <row r="31" spans="1:16" ht="13.5" thickBot="1" x14ac:dyDescent="0.25">
      <c r="A31" s="147" t="s">
        <v>292</v>
      </c>
      <c r="B31" s="159"/>
      <c r="C31" s="149">
        <f t="shared" si="0"/>
        <v>450470.56931516581</v>
      </c>
      <c r="D31" s="149">
        <f>SUM('FY16 sampling by SC'!F37:G37)</f>
        <v>79989</v>
      </c>
      <c r="E31" s="149">
        <f>SUM('FY16 sampling by SC'!H37)</f>
        <v>20998.560000000001</v>
      </c>
      <c r="F31" s="149">
        <f>SUM('FY16 sampling by SC'!I37)</f>
        <v>0</v>
      </c>
      <c r="G31" s="149">
        <f>SUM('FY16 sampling by SC'!J37:K37)</f>
        <v>64096</v>
      </c>
      <c r="H31" s="149">
        <f>SUM('FY16 sampling by SC'!L37)</f>
        <v>23883.9</v>
      </c>
      <c r="I31" s="149">
        <f>SUM('FY16 sampling by SC'!M37)</f>
        <v>0</v>
      </c>
      <c r="J31" s="149">
        <f>SUM('FY16 sampling by SC'!B37:C37)</f>
        <v>253778</v>
      </c>
      <c r="K31" s="149">
        <f>SUM('FY16 sampling by SC'!D37)</f>
        <v>73255.31</v>
      </c>
      <c r="L31" s="149">
        <f>SUM('FY16 sampling by SC'!E37)</f>
        <v>0</v>
      </c>
      <c r="M31" s="185">
        <f>SUM('FY16 chem site costs'!J92:J96)</f>
        <v>10240</v>
      </c>
      <c r="N31" s="185">
        <f>SUM('FY16 sampling by SC'!N37)</f>
        <v>42367.56931516582</v>
      </c>
      <c r="O31" s="185">
        <f>SUM('FY16 sampling by SC'!O37)</f>
        <v>6000</v>
      </c>
    </row>
    <row r="32" spans="1:16" x14ac:dyDescent="0.2">
      <c r="A32" s="146" t="s">
        <v>273</v>
      </c>
      <c r="B32" s="162"/>
      <c r="C32" s="162">
        <f t="shared" si="0"/>
        <v>176495</v>
      </c>
      <c r="D32" s="162">
        <f>SUM('FY16 sampling by SC'!F5:G5)</f>
        <v>84875</v>
      </c>
      <c r="E32" s="162">
        <f>SUM('FY16 sampling by SC'!H5)</f>
        <v>23883.9</v>
      </c>
      <c r="F32" s="162">
        <f>SUM('FY16 sampling by SC'!I5)</f>
        <v>0</v>
      </c>
      <c r="G32" s="162">
        <f>SUM('FY16 sampling by SC'!J5)</f>
        <v>0</v>
      </c>
      <c r="H32" s="162">
        <f>SUM('FY16 sampling by SC'!L5)</f>
        <v>0</v>
      </c>
      <c r="I32" s="162">
        <f>SUM('FY16 sampling by SC'!M5)</f>
        <v>0</v>
      </c>
      <c r="J32" s="162">
        <f>SUM('FY16 sampling by SC'!B5:C5)</f>
        <v>89550</v>
      </c>
      <c r="K32" s="162">
        <f>SUM('FY16 sampling by SC'!D5)</f>
        <v>29654.58</v>
      </c>
      <c r="L32" s="162">
        <f>SUM('FY16 sampling by SC'!E5)</f>
        <v>0</v>
      </c>
      <c r="M32" s="186">
        <f>SUM('FY16 chem site costs'!J3)</f>
        <v>2070</v>
      </c>
      <c r="N32" s="186">
        <f>SUM('FY16 sampling by SC'!N5)</f>
        <v>0</v>
      </c>
      <c r="O32" s="186">
        <f>SUM('FY16 sampling by SC'!O5)</f>
        <v>0</v>
      </c>
      <c r="P32" s="175"/>
    </row>
    <row r="33" spans="1:16" x14ac:dyDescent="0.2">
      <c r="A33" s="147" t="s">
        <v>306</v>
      </c>
      <c r="B33" s="159"/>
      <c r="C33" s="149">
        <f t="shared" si="0"/>
        <v>61970</v>
      </c>
      <c r="D33" s="149">
        <f>SUM('FY16 sampling by SC'!F11:G11)</f>
        <v>0</v>
      </c>
      <c r="E33" s="149">
        <f>SUM('FY16 sampling by SC'!H11)</f>
        <v>0</v>
      </c>
      <c r="F33" s="149">
        <f>SUM('FY16 sampling by SC'!I11)</f>
        <v>0</v>
      </c>
      <c r="G33" s="149">
        <f>SUM('FY16 sampling by SC'!J11:K11)</f>
        <v>58970</v>
      </c>
      <c r="H33" s="149">
        <f>SUM('FY16 sampling by SC'!L11)</f>
        <v>23883.9</v>
      </c>
      <c r="I33" s="149">
        <f>SUM('FY16 sampling by SC'!M11)</f>
        <v>0</v>
      </c>
      <c r="J33" s="149">
        <f>SUM('FY16 sampling by SC'!B11:C11)</f>
        <v>0</v>
      </c>
      <c r="K33" s="149">
        <f>SUM('FY16 sampling by SC'!D11)</f>
        <v>0</v>
      </c>
      <c r="L33" s="149">
        <f>SUM('FY16 sampling by SC'!E11)</f>
        <v>0</v>
      </c>
      <c r="M33" s="185">
        <f>SUM('FY16 chem site costs'!J24)</f>
        <v>3000</v>
      </c>
      <c r="N33" s="185">
        <f>SUM('FY16 sampling by SC'!N11)</f>
        <v>0</v>
      </c>
      <c r="O33" s="185">
        <f>SUM('FY16 sampling by SC'!O11)</f>
        <v>0</v>
      </c>
    </row>
    <row r="34" spans="1:16" x14ac:dyDescent="0.2">
      <c r="A34" s="147" t="s">
        <v>271</v>
      </c>
      <c r="B34" s="159"/>
      <c r="C34" s="149">
        <f t="shared" si="0"/>
        <v>307473.91785447299</v>
      </c>
      <c r="D34" s="149">
        <f>SUM('FY16 sampling by SC'!F12:G12)</f>
        <v>74280</v>
      </c>
      <c r="E34" s="149">
        <f>SUM('FY16 sampling by SC'!H12)</f>
        <v>23883.9</v>
      </c>
      <c r="F34" s="149">
        <f>SUM('FY16 sampling by SC'!I12)</f>
        <v>0</v>
      </c>
      <c r="G34" s="149">
        <f>SUM('FY16 sampling by SC'!J12)</f>
        <v>0</v>
      </c>
      <c r="H34" s="149">
        <f>SUM('FY16 sampling by SC'!L12)</f>
        <v>0</v>
      </c>
      <c r="I34" s="149">
        <f>SUM('FY16 sampling by SC'!M12)</f>
        <v>0</v>
      </c>
      <c r="J34" s="149">
        <f>SUM('FY16 sampling by SC'!B12:C12)</f>
        <v>202455</v>
      </c>
      <c r="K34" s="149">
        <f>SUM('FY16 sampling by SC'!D12)</f>
        <v>73255.31</v>
      </c>
      <c r="L34" s="149">
        <f>SUM('FY16 sampling by SC'!E12)</f>
        <v>0</v>
      </c>
      <c r="M34" s="185">
        <f>SUM('FY16 chem site costs'!J25:J27)</f>
        <v>3315</v>
      </c>
      <c r="N34" s="185">
        <f>SUM('FY16 sampling by SC'!N12)</f>
        <v>27423.91785447302</v>
      </c>
      <c r="O34" s="185">
        <f>SUM('FY16 sampling by SC'!O12)</f>
        <v>6000</v>
      </c>
    </row>
    <row r="35" spans="1:16" x14ac:dyDescent="0.2">
      <c r="A35" s="147" t="s">
        <v>284</v>
      </c>
      <c r="B35" s="159"/>
      <c r="C35" s="149">
        <f t="shared" si="0"/>
        <v>285416.14820962609</v>
      </c>
      <c r="D35" s="149">
        <f>SUM('FY16 sampling by SC'!F24:G24)</f>
        <v>0</v>
      </c>
      <c r="E35" s="149">
        <f>SUM('FY16 sampling by SC'!H24)</f>
        <v>0</v>
      </c>
      <c r="F35" s="149">
        <f>SUM('FY16 sampling by SC'!I24)</f>
        <v>0</v>
      </c>
      <c r="G35" s="149">
        <f>SUM('FY16 sampling by SC'!J24:K24)</f>
        <v>70676</v>
      </c>
      <c r="H35" s="149">
        <f>SUM('FY16 sampling by SC'!L24)</f>
        <v>23883.9</v>
      </c>
      <c r="I35" s="149">
        <f>SUM('FY16 sampling by SC'!M24)</f>
        <v>20700</v>
      </c>
      <c r="J35" s="149">
        <f>SUM('FY16 sampling by SC'!B24:C24)</f>
        <v>172107</v>
      </c>
      <c r="K35" s="149">
        <f>SUM('FY16 sampling by SC'!D24)</f>
        <v>68764.88</v>
      </c>
      <c r="L35" s="149">
        <f>SUM('FY16 sampling by SC'!E24)</f>
        <v>0</v>
      </c>
      <c r="M35" s="185">
        <f>SUM('FY16 chem site costs'!J63:J65)</f>
        <v>3105</v>
      </c>
      <c r="N35" s="185">
        <f>SUM('FY16 sampling by SC'!N24)</f>
        <v>18828.14820962611</v>
      </c>
      <c r="O35" s="185">
        <f>SUM('FY16 sampling by SC'!O24)</f>
        <v>3000</v>
      </c>
    </row>
    <row r="36" spans="1:16" x14ac:dyDescent="0.2">
      <c r="A36" s="147" t="s">
        <v>272</v>
      </c>
      <c r="B36" s="159"/>
      <c r="C36" s="149">
        <f t="shared" si="0"/>
        <v>265771.60246244777</v>
      </c>
      <c r="D36" s="149">
        <f>SUM('FY16 sampling by SC'!F26:G26)</f>
        <v>0</v>
      </c>
      <c r="E36" s="149">
        <f>SUM('FY16 sampling by SC'!H26)</f>
        <v>0</v>
      </c>
      <c r="F36" s="149">
        <f>SUM('FY16 sampling by SC'!I26)</f>
        <v>0</v>
      </c>
      <c r="G36" s="149">
        <f>SUM('FY16 sampling by SC'!J26)</f>
        <v>0</v>
      </c>
      <c r="H36" s="149">
        <f>SUM('FY16 sampling by SC'!L26)</f>
        <v>0</v>
      </c>
      <c r="I36" s="149">
        <f>SUM('FY16 sampling by SC'!M26)</f>
        <v>0</v>
      </c>
      <c r="J36" s="149">
        <f>SUM('FY16 sampling by SC'!B26:C26)</f>
        <v>232336</v>
      </c>
      <c r="K36" s="149">
        <f>SUM('FY16 sampling by SC'!D26)</f>
        <v>107875.18</v>
      </c>
      <c r="L36" s="149">
        <f>SUM('FY16 sampling by SC'!E26)</f>
        <v>0</v>
      </c>
      <c r="M36" s="185">
        <f>SUM('FY16 chem site costs'!J68:J69)</f>
        <v>3313</v>
      </c>
      <c r="N36" s="185">
        <f>SUM('FY16 sampling by SC'!N26)</f>
        <v>30122.602462447754</v>
      </c>
      <c r="O36" s="185">
        <f>SUM('FY16 sampling by SC'!O26)</f>
        <v>6000</v>
      </c>
    </row>
    <row r="37" spans="1:16" x14ac:dyDescent="0.2">
      <c r="A37" s="147" t="s">
        <v>274</v>
      </c>
      <c r="B37" s="159"/>
      <c r="C37" s="149">
        <f t="shared" si="0"/>
        <v>143064.84330423354</v>
      </c>
      <c r="D37" s="149">
        <f>SUM('FY16 sampling by SC'!F36:G36)</f>
        <v>0</v>
      </c>
      <c r="E37" s="149">
        <f>SUM('FY16 sampling by SC'!H36)</f>
        <v>0</v>
      </c>
      <c r="F37" s="149">
        <f>SUM('FY16 sampling by SC'!I36)</f>
        <v>0</v>
      </c>
      <c r="G37" s="149">
        <f>SUM('FY16 sampling by SC'!J36)</f>
        <v>0</v>
      </c>
      <c r="H37" s="149">
        <f>SUM('FY16 sampling by SC'!L36)</f>
        <v>0</v>
      </c>
      <c r="I37" s="149">
        <f>SUM('FY16 sampling by SC'!M36)</f>
        <v>0</v>
      </c>
      <c r="J37" s="149">
        <f>SUM('FY16 sampling by SC'!B36:C36)</f>
        <v>126600</v>
      </c>
      <c r="K37" s="149">
        <f>SUM('FY16 sampling by SC'!D36)</f>
        <v>34145.01</v>
      </c>
      <c r="L37" s="149">
        <f>SUM('FY16 sampling by SC'!E36)</f>
        <v>0</v>
      </c>
      <c r="M37" s="185">
        <f>SUM('FY16 chem site costs'!J90:J91)</f>
        <v>2260</v>
      </c>
      <c r="N37" s="185">
        <f>SUM('FY16 sampling by SC'!N36)</f>
        <v>14204.843304233535</v>
      </c>
      <c r="O37" s="185">
        <f>SUM('FY16 sampling by SC'!O36)</f>
        <v>3000</v>
      </c>
    </row>
    <row r="38" spans="1:16" ht="13.5" thickBot="1" x14ac:dyDescent="0.25">
      <c r="A38" s="147" t="s">
        <v>399</v>
      </c>
      <c r="B38" s="159"/>
      <c r="C38" s="149">
        <f t="shared" si="0"/>
        <v>2114</v>
      </c>
      <c r="D38" s="149">
        <v>0</v>
      </c>
      <c r="E38" s="149">
        <v>0</v>
      </c>
      <c r="F38" s="149">
        <v>0</v>
      </c>
      <c r="G38" s="149">
        <v>0</v>
      </c>
      <c r="H38" s="149">
        <v>0</v>
      </c>
      <c r="I38" s="149">
        <v>0</v>
      </c>
      <c r="J38" s="149">
        <v>0</v>
      </c>
      <c r="K38" s="149">
        <v>0</v>
      </c>
      <c r="L38" s="149">
        <v>0</v>
      </c>
      <c r="M38" s="185">
        <f>SUM('FY16 chem site costs'!J108)</f>
        <v>2114</v>
      </c>
      <c r="N38" s="185">
        <v>0</v>
      </c>
      <c r="O38" s="185">
        <v>0</v>
      </c>
    </row>
    <row r="39" spans="1:16" x14ac:dyDescent="0.2">
      <c r="A39" s="146" t="s">
        <v>297</v>
      </c>
      <c r="B39" s="162"/>
      <c r="C39" s="162">
        <f t="shared" si="0"/>
        <v>79568</v>
      </c>
      <c r="D39" s="162">
        <f>SUM('FY16 sampling by SC'!F4:G4)</f>
        <v>75220</v>
      </c>
      <c r="E39" s="162">
        <f>SUM('FY16 sampling by SC'!H4)</f>
        <v>8336.64</v>
      </c>
      <c r="F39" s="162">
        <f>SUM('FY16 sampling by SC'!I4)</f>
        <v>0</v>
      </c>
      <c r="G39" s="162">
        <f>SUM('FY16 sampling by SC'!J4)</f>
        <v>0</v>
      </c>
      <c r="H39" s="162">
        <f>SUM('FY16 sampling by SC'!L4)</f>
        <v>0</v>
      </c>
      <c r="I39" s="162">
        <f>SUM('FY16 sampling by SC'!M4)</f>
        <v>0</v>
      </c>
      <c r="J39" s="162">
        <f>SUM('FY16 sampling by SC'!B4:C4)</f>
        <v>0</v>
      </c>
      <c r="K39" s="162">
        <f>SUM('FY16 sampling by SC'!D4)</f>
        <v>0</v>
      </c>
      <c r="L39" s="162">
        <f>SUM('FY16 sampling by SC'!E4)</f>
        <v>0</v>
      </c>
      <c r="M39" s="186">
        <f>SUM('FY16 chem site costs'!J2)</f>
        <v>4348</v>
      </c>
      <c r="N39" s="186">
        <f>SUM('FY16 sampling by SC'!N4)</f>
        <v>0</v>
      </c>
      <c r="O39" s="186">
        <f>SUM('FY16 sampling by SC'!O4)</f>
        <v>0</v>
      </c>
      <c r="P39" s="175"/>
    </row>
    <row r="40" spans="1:16" x14ac:dyDescent="0.2">
      <c r="A40" s="147" t="s">
        <v>289</v>
      </c>
      <c r="B40" s="159"/>
      <c r="C40" s="149">
        <f t="shared" si="0"/>
        <v>230148.67670963932</v>
      </c>
      <c r="D40" s="149">
        <f>SUM('FY16 sampling by SC'!F7:G7)</f>
        <v>55654</v>
      </c>
      <c r="E40" s="149">
        <f>SUM('FY16 sampling by SC'!H7)</f>
        <v>20998.560000000001</v>
      </c>
      <c r="F40" s="149">
        <f>SUM('FY16 sampling by SC'!I7)</f>
        <v>0</v>
      </c>
      <c r="G40" s="149">
        <f>SUM('FY16 sampling by SC'!J7)</f>
        <v>0</v>
      </c>
      <c r="H40" s="149">
        <f>SUM('FY16 sampling by SC'!L7)</f>
        <v>0</v>
      </c>
      <c r="I40" s="149">
        <f>SUM('FY16 sampling by SC'!M7)</f>
        <v>0</v>
      </c>
      <c r="J40" s="149">
        <f>SUM('FY16 sampling by SC'!B7:C7)</f>
        <v>124616</v>
      </c>
      <c r="K40" s="149">
        <f>SUM('FY16 sampling by SC'!D7)</f>
        <v>32864.76</v>
      </c>
      <c r="L40" s="149">
        <f>SUM('FY16 sampling by SC'!E7)</f>
        <v>0</v>
      </c>
      <c r="M40" s="185">
        <f>SUM('FY16 chem site costs'!J8:J9)</f>
        <v>12425</v>
      </c>
      <c r="N40" s="185">
        <f>SUM('FY16 sampling by SC'!N7)</f>
        <v>37453.676709639323</v>
      </c>
      <c r="O40" s="185">
        <f>SUM('FY16 sampling by SC'!O7)</f>
        <v>6000</v>
      </c>
    </row>
    <row r="41" spans="1:16" x14ac:dyDescent="0.2">
      <c r="A41" s="147" t="s">
        <v>285</v>
      </c>
      <c r="B41" s="159"/>
      <c r="C41" s="149">
        <f t="shared" si="0"/>
        <v>630468.73565838614</v>
      </c>
      <c r="D41" s="149">
        <f>SUM('FY16 sampling by SC'!F8:G8)</f>
        <v>0</v>
      </c>
      <c r="E41" s="149">
        <f>SUM('FY16 sampling by SC'!H8)</f>
        <v>0</v>
      </c>
      <c r="F41" s="149">
        <f>SUM('FY16 sampling by SC'!I8)</f>
        <v>0</v>
      </c>
      <c r="G41" s="149">
        <f>SUM('FY16 sampling by SC'!J8)</f>
        <v>0</v>
      </c>
      <c r="H41" s="149">
        <f>SUM('FY16 sampling by SC'!L8)</f>
        <v>0</v>
      </c>
      <c r="I41" s="149">
        <f>SUM('FY16 sampling by SC'!M8)</f>
        <v>0</v>
      </c>
      <c r="J41" s="149">
        <f>SUM('FY16 sampling by SC'!B8:C8)</f>
        <v>309940</v>
      </c>
      <c r="K41" s="149">
        <f>SUM('FY16 sampling by SC'!D8)</f>
        <v>92815.41</v>
      </c>
      <c r="L41" s="149">
        <f>SUM('FY16 sampling by SC'!E8)</f>
        <v>261300</v>
      </c>
      <c r="M41" s="185">
        <f>SUM('FY16 chem site costs'!J12:J17)</f>
        <v>21420</v>
      </c>
      <c r="N41" s="185">
        <f>SUM('FY16 sampling by SC'!N8)</f>
        <v>37808.73565838614</v>
      </c>
      <c r="O41" s="185">
        <f>SUM('FY16 sampling by SC'!O8)</f>
        <v>6000</v>
      </c>
    </row>
    <row r="42" spans="1:16" x14ac:dyDescent="0.2">
      <c r="A42" s="147" t="s">
        <v>417</v>
      </c>
      <c r="B42" s="160"/>
      <c r="C42" s="149">
        <f t="shared" si="0"/>
        <v>2640</v>
      </c>
      <c r="D42" s="149">
        <v>0</v>
      </c>
      <c r="E42" s="149">
        <v>0</v>
      </c>
      <c r="F42" s="149">
        <v>0</v>
      </c>
      <c r="G42" s="149">
        <v>0</v>
      </c>
      <c r="H42" s="149">
        <v>0</v>
      </c>
      <c r="I42" s="149">
        <v>0</v>
      </c>
      <c r="J42" s="149">
        <v>0</v>
      </c>
      <c r="K42" s="149">
        <v>0</v>
      </c>
      <c r="L42" s="149">
        <v>0</v>
      </c>
      <c r="M42" s="185">
        <f>SUM('FY16 chem site costs'!J104)</f>
        <v>2640</v>
      </c>
      <c r="N42" s="185">
        <v>0</v>
      </c>
      <c r="O42" s="185">
        <v>0</v>
      </c>
    </row>
    <row r="43" spans="1:16" x14ac:dyDescent="0.2">
      <c r="A43" s="147" t="s">
        <v>287</v>
      </c>
      <c r="B43" s="160"/>
      <c r="C43" s="149">
        <f t="shared" si="0"/>
        <v>279800.38740026281</v>
      </c>
      <c r="D43" s="149">
        <f>SUM('FY16 sampling by SC'!F14:G14)</f>
        <v>0</v>
      </c>
      <c r="E43" s="149">
        <f>SUM('FY16 sampling by SC'!H14)</f>
        <v>0</v>
      </c>
      <c r="F43" s="149">
        <f>SUM('FY16 sampling by SC'!I14)</f>
        <v>0</v>
      </c>
      <c r="G43" s="149">
        <f>SUM('FY16 sampling by SC'!J14)</f>
        <v>0</v>
      </c>
      <c r="H43" s="149">
        <f>SUM('FY16 sampling by SC'!L14)</f>
        <v>0</v>
      </c>
      <c r="I43" s="149">
        <f>SUM('FY16 sampling by SC'!M14)</f>
        <v>0</v>
      </c>
      <c r="J43" s="149">
        <f>SUM('FY16 sampling by SC'!B14:C14)</f>
        <v>260128</v>
      </c>
      <c r="K43" s="149">
        <f>SUM('FY16 sampling by SC'!D14)</f>
        <v>99446.23</v>
      </c>
      <c r="L43" s="149">
        <f>SUM('FY16 sampling by SC'!E14)</f>
        <v>0</v>
      </c>
      <c r="M43" s="185">
        <v>0</v>
      </c>
      <c r="N43" s="185">
        <f>SUM('FY16 sampling by SC'!N14)</f>
        <v>19672.387400262814</v>
      </c>
      <c r="O43" s="185">
        <f>SUM('FY16 sampling by SC'!O14)</f>
        <v>3000</v>
      </c>
    </row>
    <row r="44" spans="1:16" x14ac:dyDescent="0.2">
      <c r="A44" s="147" t="s">
        <v>343</v>
      </c>
      <c r="B44" s="160"/>
      <c r="C44" s="149">
        <f t="shared" si="0"/>
        <v>71327</v>
      </c>
      <c r="D44" s="149">
        <f>SUM('FY16 sampling by SC'!F31:G31)</f>
        <v>0</v>
      </c>
      <c r="E44" s="149">
        <f>SUM('FY16 sampling by SC'!H31)</f>
        <v>0</v>
      </c>
      <c r="F44" s="149">
        <f>SUM('FY16 sampling by SC'!I31)</f>
        <v>0</v>
      </c>
      <c r="G44" s="149">
        <f>SUM('FY16 sampling by SC'!J31)</f>
        <v>0</v>
      </c>
      <c r="H44" s="149">
        <f>SUM('FY16 sampling by SC'!L31)</f>
        <v>0</v>
      </c>
      <c r="I44" s="149">
        <f>SUM('FY16 sampling by SC'!M31)</f>
        <v>0</v>
      </c>
      <c r="J44" s="149">
        <f>SUM('FY16 sampling by SC'!B31:C31)</f>
        <v>66357</v>
      </c>
      <c r="K44" s="149">
        <f>SUM('FY16 sampling by SC'!D31)</f>
        <v>29654.58</v>
      </c>
      <c r="L44" s="149">
        <f>SUM('FY16 sampling by SC'!E31)</f>
        <v>0</v>
      </c>
      <c r="M44" s="185">
        <f>SUM('FY16 chem site costs'!J79)</f>
        <v>4970</v>
      </c>
      <c r="N44" s="185">
        <f>SUM('FY16 sampling by SC'!N31)</f>
        <v>0</v>
      </c>
      <c r="O44" s="185">
        <f>SUM('FY16 sampling by SC'!O31)</f>
        <v>0</v>
      </c>
    </row>
    <row r="45" spans="1:16" x14ac:dyDescent="0.2">
      <c r="A45" s="147" t="s">
        <v>286</v>
      </c>
      <c r="B45" s="160"/>
      <c r="C45" s="149">
        <f t="shared" si="0"/>
        <v>439204.62539924041</v>
      </c>
      <c r="D45" s="149">
        <f>SUM('FY16 sampling by SC'!F35:G35)</f>
        <v>68846</v>
      </c>
      <c r="E45" s="149">
        <f>SUM('FY16 sampling by SC'!H35)</f>
        <v>20998.560000000001</v>
      </c>
      <c r="F45" s="149">
        <f>SUM('FY16 sampling by SC'!I35)</f>
        <v>0</v>
      </c>
      <c r="G45" s="149">
        <f>SUM('FY16 sampling by SC'!J35)</f>
        <v>0</v>
      </c>
      <c r="H45" s="149">
        <f>SUM('FY16 sampling by SC'!L35)</f>
        <v>0</v>
      </c>
      <c r="I45" s="149">
        <f>SUM('FY16 sampling by SC'!M35)</f>
        <v>0</v>
      </c>
      <c r="J45" s="149">
        <f>SUM('FY16 sampling by SC'!B35:C35)</f>
        <v>290938</v>
      </c>
      <c r="K45" s="149">
        <f>SUM('FY16 sampling by SC'!D35)</f>
        <v>112365.61</v>
      </c>
      <c r="L45" s="149">
        <f>SUM('FY16 sampling by SC'!E35)</f>
        <v>20700</v>
      </c>
      <c r="M45" s="185">
        <f>SUM('FY16 chem site costs'!J85)</f>
        <v>15423</v>
      </c>
      <c r="N45" s="185">
        <f>SUM('FY16 sampling by SC'!N35)</f>
        <v>43297.625399240438</v>
      </c>
      <c r="O45" s="185">
        <f>SUM('FY16 sampling by SC'!O35)</f>
        <v>9000</v>
      </c>
    </row>
    <row r="46" spans="1:16" x14ac:dyDescent="0.2">
      <c r="A46" s="147" t="s">
        <v>290</v>
      </c>
      <c r="B46" s="160"/>
      <c r="C46" s="149">
        <f t="shared" si="0"/>
        <v>183853.84194263688</v>
      </c>
      <c r="D46" s="149">
        <f>SUM('FY16 sampling by SC'!F38:G38)</f>
        <v>0</v>
      </c>
      <c r="E46" s="149">
        <f>SUM('FY16 sampling by SC'!H38)</f>
        <v>0</v>
      </c>
      <c r="F46" s="149">
        <f>SUM('FY16 sampling by SC'!I38)</f>
        <v>0</v>
      </c>
      <c r="G46" s="149">
        <f>SUM('FY16 sampling by SC'!J38)</f>
        <v>0</v>
      </c>
      <c r="H46" s="149">
        <f>SUM('FY16 sampling by SC'!L38)</f>
        <v>0</v>
      </c>
      <c r="I46" s="149">
        <f>SUM('FY16 sampling by SC'!M38)</f>
        <v>0</v>
      </c>
      <c r="J46" s="149">
        <f>SUM('FY16 sampling by SC'!B38:C38)</f>
        <v>159419</v>
      </c>
      <c r="K46" s="149">
        <f>SUM('FY16 sampling by SC'!D38)</f>
        <v>73255.31</v>
      </c>
      <c r="L46" s="149">
        <f>SUM('FY16 sampling by SC'!E38)</f>
        <v>0</v>
      </c>
      <c r="M46" s="185">
        <f>SUM('FY16 chem site costs'!J97:J99)</f>
        <v>5367</v>
      </c>
      <c r="N46" s="185">
        <f>SUM('FY16 sampling by SC'!N38)</f>
        <v>19067.841942636893</v>
      </c>
      <c r="O46" s="185">
        <f>SUM('FY16 sampling by SC'!O38)</f>
        <v>6000</v>
      </c>
    </row>
    <row r="47" spans="1:16" ht="13.5" thickBot="1" x14ac:dyDescent="0.25">
      <c r="A47" s="148" t="s">
        <v>288</v>
      </c>
      <c r="B47" s="160"/>
      <c r="C47" s="149">
        <f t="shared" si="0"/>
        <v>219006.69431051443</v>
      </c>
      <c r="D47" s="149">
        <f>SUM('FY16 sampling by SC'!F39:G39)</f>
        <v>0</v>
      </c>
      <c r="E47" s="149">
        <f>SUM('FY16 sampling by SC'!H39)</f>
        <v>0</v>
      </c>
      <c r="F47" s="149">
        <f>SUM('FY16 sampling by SC'!I39)</f>
        <v>0</v>
      </c>
      <c r="G47" s="149">
        <f>SUM('FY16 sampling by SC'!J39)</f>
        <v>0</v>
      </c>
      <c r="H47" s="149">
        <f>SUM('FY16 sampling by SC'!L39)</f>
        <v>0</v>
      </c>
      <c r="I47" s="149">
        <f>SUM('FY16 sampling by SC'!M39)</f>
        <v>0</v>
      </c>
      <c r="J47" s="149">
        <f>SUM('FY16 sampling by SC'!B39:C39)</f>
        <v>182583</v>
      </c>
      <c r="K47" s="149">
        <f>SUM('FY16 sampling by SC'!D39)</f>
        <v>73255.31</v>
      </c>
      <c r="L47" s="149">
        <f>SUM('FY16 sampling by SC'!E39)</f>
        <v>0</v>
      </c>
      <c r="M47" s="185">
        <f>SUM('FY16 chem site costs'!J100:J102)</f>
        <v>7889</v>
      </c>
      <c r="N47" s="185">
        <f>SUM('FY16 sampling by SC'!N39)</f>
        <v>28534.694310514431</v>
      </c>
      <c r="O47" s="185">
        <f>SUM('FY16 sampling by SC'!O39)</f>
        <v>6000</v>
      </c>
    </row>
    <row r="48" spans="1:16" x14ac:dyDescent="0.2">
      <c r="A48" s="119"/>
      <c r="B48" s="162"/>
      <c r="C48" s="162"/>
      <c r="D48" s="162"/>
      <c r="E48" s="162"/>
      <c r="F48" s="162"/>
      <c r="G48" s="162"/>
      <c r="H48" s="162"/>
      <c r="I48" s="162"/>
      <c r="J48" s="162"/>
      <c r="K48" s="162"/>
      <c r="L48" s="162"/>
      <c r="M48" s="162"/>
      <c r="N48" s="186"/>
      <c r="O48" s="186"/>
      <c r="P48" s="175"/>
    </row>
    <row r="49" spans="1:16" x14ac:dyDescent="0.2">
      <c r="A49" s="119"/>
      <c r="B49" s="153"/>
      <c r="C49" s="152"/>
      <c r="D49" s="149"/>
      <c r="E49" s="149"/>
      <c r="F49" s="149"/>
      <c r="G49" s="149"/>
      <c r="H49" s="150"/>
      <c r="I49" s="151"/>
      <c r="J49" s="150"/>
      <c r="K49" s="150"/>
    </row>
    <row r="50" spans="1:16" x14ac:dyDescent="0.2">
      <c r="A50" s="119"/>
      <c r="B50" s="153"/>
      <c r="C50" s="152"/>
      <c r="D50" s="149"/>
      <c r="E50" s="149"/>
      <c r="F50" s="149"/>
      <c r="G50" s="149"/>
      <c r="H50" s="150"/>
      <c r="I50" s="151"/>
      <c r="J50" s="150"/>
      <c r="K50" s="150"/>
    </row>
    <row r="51" spans="1:16" x14ac:dyDescent="0.2">
      <c r="A51" s="119"/>
      <c r="B51" s="153"/>
      <c r="C51" s="152"/>
      <c r="D51" s="149"/>
      <c r="E51" s="149"/>
      <c r="F51" s="149"/>
      <c r="G51" s="149"/>
      <c r="H51" s="150"/>
      <c r="I51" s="151"/>
      <c r="J51" s="150"/>
      <c r="K51" s="150"/>
    </row>
    <row r="52" spans="1:16" x14ac:dyDescent="0.2">
      <c r="A52" s="27"/>
      <c r="B52" s="38"/>
      <c r="C52" s="30"/>
      <c r="D52" s="30"/>
      <c r="E52" s="30"/>
      <c r="F52" s="30"/>
      <c r="G52" s="30"/>
      <c r="I52" s="28"/>
    </row>
    <row r="53" spans="1:16" x14ac:dyDescent="0.2">
      <c r="A53" s="119"/>
      <c r="B53" s="38"/>
      <c r="C53" s="30"/>
      <c r="D53" s="30"/>
      <c r="E53" s="30"/>
      <c r="F53" s="30"/>
      <c r="G53" s="30"/>
      <c r="I53" s="28"/>
    </row>
    <row r="54" spans="1:16" ht="13.5" thickBot="1" x14ac:dyDescent="0.25">
      <c r="A54" s="29" t="s">
        <v>151</v>
      </c>
      <c r="B54" s="39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</row>
    <row r="55" spans="1:16" ht="13.5" thickTop="1" x14ac:dyDescent="0.2">
      <c r="A55" s="32" t="s">
        <v>152</v>
      </c>
      <c r="B55" s="99"/>
      <c r="C55" s="33">
        <f t="shared" ref="C55:O55" si="1">SUM(C1:C54)</f>
        <v>7893037.5695699183</v>
      </c>
      <c r="D55" s="99">
        <f t="shared" si="1"/>
        <v>1619846</v>
      </c>
      <c r="E55" s="99">
        <f t="shared" si="1"/>
        <v>602548.80000000016</v>
      </c>
      <c r="F55" s="99">
        <f t="shared" si="1"/>
        <v>41335</v>
      </c>
      <c r="G55" s="99">
        <f t="shared" si="1"/>
        <v>264689</v>
      </c>
      <c r="H55" s="99">
        <f t="shared" si="1"/>
        <v>95535.6</v>
      </c>
      <c r="I55" s="99">
        <f t="shared" si="1"/>
        <v>61500</v>
      </c>
      <c r="J55" s="99">
        <f t="shared" si="1"/>
        <v>4619924</v>
      </c>
      <c r="K55" s="99">
        <f t="shared" si="1"/>
        <v>1750175.2899999998</v>
      </c>
      <c r="L55" s="99">
        <f t="shared" si="1"/>
        <v>444550</v>
      </c>
      <c r="M55" s="99">
        <f t="shared" si="1"/>
        <v>182024</v>
      </c>
      <c r="N55" s="99">
        <f t="shared" si="1"/>
        <v>659169.56956991856</v>
      </c>
      <c r="O55" s="99">
        <f t="shared" si="1"/>
        <v>114000</v>
      </c>
      <c r="P55" s="33"/>
    </row>
    <row r="56" spans="1:16" x14ac:dyDescent="0.2">
      <c r="D56" s="68"/>
      <c r="E56" s="68"/>
      <c r="F56" s="68"/>
      <c r="G56" s="68"/>
      <c r="H56" s="68"/>
      <c r="I56" s="228"/>
      <c r="J56" s="68"/>
      <c r="K56" s="68"/>
      <c r="L56" s="68"/>
      <c r="M56" s="68"/>
      <c r="N56" s="68"/>
      <c r="O56" s="68"/>
    </row>
    <row r="57" spans="1:16" x14ac:dyDescent="0.2">
      <c r="I57" s="28"/>
    </row>
    <row r="58" spans="1:16" x14ac:dyDescent="0.2">
      <c r="C58" s="28"/>
    </row>
    <row r="59" spans="1:16" x14ac:dyDescent="0.2">
      <c r="A59" t="s">
        <v>150</v>
      </c>
      <c r="C59" s="28">
        <f>E55+H55+K55+O55</f>
        <v>2562259.69</v>
      </c>
    </row>
    <row r="60" spans="1:16" x14ac:dyDescent="0.2">
      <c r="A60" s="120" t="s">
        <v>483</v>
      </c>
      <c r="C60" s="28">
        <f>F55+I55+L55</f>
        <v>547385</v>
      </c>
    </row>
    <row r="61" spans="1:16" x14ac:dyDescent="0.2">
      <c r="A61" s="120" t="s">
        <v>555</v>
      </c>
      <c r="C61" s="28">
        <f>M55</f>
        <v>182024</v>
      </c>
    </row>
    <row r="62" spans="1:16" x14ac:dyDescent="0.2">
      <c r="A62" s="120" t="s">
        <v>149</v>
      </c>
      <c r="C62" s="198">
        <f>D55+G55+J55+N55</f>
        <v>7163628.5695699183</v>
      </c>
    </row>
    <row r="63" spans="1:16" x14ac:dyDescent="0.2">
      <c r="A63" s="213" t="s">
        <v>487</v>
      </c>
      <c r="B63" s="212"/>
      <c r="C63" s="198"/>
    </row>
    <row r="64" spans="1:16" x14ac:dyDescent="0.2">
      <c r="A64" s="214" t="s">
        <v>488</v>
      </c>
      <c r="B64" s="211"/>
      <c r="C64" s="198"/>
    </row>
    <row r="65" spans="1:3" x14ac:dyDescent="0.2">
      <c r="A65" s="214" t="s">
        <v>489</v>
      </c>
      <c r="B65" s="211"/>
      <c r="C65" s="198"/>
    </row>
    <row r="66" spans="1:3" x14ac:dyDescent="0.2">
      <c r="A66" s="214" t="s">
        <v>490</v>
      </c>
      <c r="B66" s="211"/>
      <c r="C66" s="198"/>
    </row>
    <row r="67" spans="1:3" x14ac:dyDescent="0.2">
      <c r="A67" s="214" t="s">
        <v>491</v>
      </c>
      <c r="B67" s="211"/>
      <c r="C67" s="198"/>
    </row>
    <row r="68" spans="1:3" x14ac:dyDescent="0.2">
      <c r="A68" s="214" t="s">
        <v>492</v>
      </c>
      <c r="B68" s="211"/>
      <c r="C68" s="198"/>
    </row>
    <row r="69" spans="1:3" x14ac:dyDescent="0.2">
      <c r="A69" s="214" t="s">
        <v>493</v>
      </c>
      <c r="B69" s="211"/>
      <c r="C69" s="198"/>
    </row>
    <row r="70" spans="1:3" x14ac:dyDescent="0.2">
      <c r="A70" s="214" t="s">
        <v>494</v>
      </c>
      <c r="B70" s="211"/>
      <c r="C70" s="198"/>
    </row>
    <row r="71" spans="1:3" x14ac:dyDescent="0.2">
      <c r="A71" s="214" t="s">
        <v>495</v>
      </c>
      <c r="B71" s="211"/>
      <c r="C71" s="198"/>
    </row>
    <row r="72" spans="1:3" x14ac:dyDescent="0.2">
      <c r="A72" s="214" t="s">
        <v>496</v>
      </c>
      <c r="B72" s="211"/>
      <c r="C72" s="198"/>
    </row>
    <row r="73" spans="1:3" x14ac:dyDescent="0.2">
      <c r="A73" s="214" t="s">
        <v>497</v>
      </c>
      <c r="B73" s="211"/>
      <c r="C73" s="198"/>
    </row>
    <row r="74" spans="1:3" x14ac:dyDescent="0.2">
      <c r="A74" s="214" t="s">
        <v>498</v>
      </c>
      <c r="B74" s="211"/>
      <c r="C74" s="198"/>
    </row>
    <row r="75" spans="1:3" x14ac:dyDescent="0.2">
      <c r="A75" s="120" t="s">
        <v>478</v>
      </c>
      <c r="B75" s="197"/>
      <c r="C75" s="198"/>
    </row>
    <row r="76" spans="1:3" x14ac:dyDescent="0.2">
      <c r="A76" s="120" t="s">
        <v>479</v>
      </c>
      <c r="B76" s="197"/>
      <c r="C76" s="198"/>
    </row>
    <row r="77" spans="1:3" x14ac:dyDescent="0.2">
      <c r="A77" s="120" t="s">
        <v>480</v>
      </c>
      <c r="B77" s="197"/>
      <c r="C77" s="198"/>
    </row>
    <row r="78" spans="1:3" x14ac:dyDescent="0.2">
      <c r="A78" s="120" t="s">
        <v>481</v>
      </c>
      <c r="B78" s="197"/>
      <c r="C78" s="198"/>
    </row>
    <row r="79" spans="1:3" x14ac:dyDescent="0.2">
      <c r="A79" s="120" t="s">
        <v>482</v>
      </c>
      <c r="B79" s="197"/>
      <c r="C79" s="198"/>
    </row>
    <row r="80" spans="1:3" x14ac:dyDescent="0.2">
      <c r="A80" s="120" t="s">
        <v>475</v>
      </c>
      <c r="B80" s="197"/>
      <c r="C80" s="198">
        <v>10000</v>
      </c>
    </row>
    <row r="81" spans="1:3" x14ac:dyDescent="0.2">
      <c r="A81" s="120" t="s">
        <v>476</v>
      </c>
      <c r="B81" s="197"/>
      <c r="C81" s="198">
        <v>6000</v>
      </c>
    </row>
    <row r="82" spans="1:3" x14ac:dyDescent="0.2">
      <c r="A82" s="120" t="s">
        <v>477</v>
      </c>
      <c r="B82" s="197"/>
      <c r="C82" s="198">
        <v>35000</v>
      </c>
    </row>
    <row r="83" spans="1:3" x14ac:dyDescent="0.2">
      <c r="A83" s="297" t="s">
        <v>558</v>
      </c>
      <c r="B83" s="298"/>
      <c r="C83" s="299">
        <v>10000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chem site information</vt:lpstr>
      <vt:lpstr>FY16 chem site costs</vt:lpstr>
      <vt:lpstr>Eco site information</vt:lpstr>
      <vt:lpstr>FY16 Eco site costs</vt:lpstr>
      <vt:lpstr>SW sites</vt:lpstr>
      <vt:lpstr>FY16 sampling by SC</vt:lpstr>
      <vt:lpstr>Targets sorted by SC</vt:lpstr>
      <vt:lpstr>Targets sorted by Region</vt:lpstr>
    </vt:vector>
  </TitlesOfParts>
  <Company>US Geological Survey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Reutter</dc:creator>
  <cp:lastModifiedBy>David C Reutter</cp:lastModifiedBy>
  <cp:lastPrinted>2007-03-28T14:09:05Z</cp:lastPrinted>
  <dcterms:created xsi:type="dcterms:W3CDTF">2004-05-03T14:53:22Z</dcterms:created>
  <dcterms:modified xsi:type="dcterms:W3CDTF">2015-05-26T18:25:40Z</dcterms:modified>
</cp:coreProperties>
</file>