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068" yWindow="-12" windowWidth="10104" windowHeight="9624" tabRatio="595"/>
  </bookViews>
  <sheets>
    <sheet name="Science Center Targets" sheetId="1" r:id="rId1"/>
    <sheet name="Sheet1" sheetId="7" r:id="rId2"/>
  </sheets>
  <definedNames>
    <definedName name="_xlnm.Print_Titles" localSheetId="0">'Science Center Targets'!$A:$A</definedName>
  </definedNames>
  <calcPr calcId="145621"/>
</workbook>
</file>

<file path=xl/calcChain.xml><?xml version="1.0" encoding="utf-8"?>
<calcChain xmlns="http://schemas.openxmlformats.org/spreadsheetml/2006/main">
  <c r="AG78" i="1" l="1"/>
  <c r="AG77" i="1"/>
  <c r="AG76" i="1"/>
  <c r="AG75" i="1"/>
  <c r="AF87" i="1"/>
  <c r="AF86" i="1"/>
  <c r="AF85" i="1"/>
  <c r="AF84" i="1"/>
  <c r="AF83" i="1"/>
  <c r="AF82" i="1"/>
  <c r="AF81" i="1"/>
  <c r="AF80" i="1"/>
  <c r="AF79" i="1"/>
  <c r="AF78" i="1"/>
  <c r="AF77" i="1"/>
  <c r="AF76" i="1"/>
  <c r="AF75" i="1"/>
  <c r="AG91" i="1" l="1"/>
  <c r="AG90" i="1"/>
  <c r="AG89" i="1"/>
  <c r="AG88" i="1"/>
  <c r="E69" i="1" l="1"/>
  <c r="E70" i="1"/>
  <c r="E71" i="1"/>
  <c r="AE62" i="1" l="1"/>
  <c r="E62" i="1" s="1"/>
  <c r="E64" i="1"/>
  <c r="E61" i="1"/>
  <c r="E60" i="1"/>
  <c r="E59" i="1"/>
  <c r="E58" i="1"/>
  <c r="E57" i="1"/>
  <c r="E56" i="1"/>
  <c r="E55" i="1"/>
  <c r="E54" i="1"/>
  <c r="E53"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E5" i="1"/>
  <c r="E4" i="1"/>
  <c r="Z65" i="1" l="1"/>
  <c r="Z51" i="1"/>
  <c r="Z66" i="1" s="1"/>
  <c r="Z67" i="1" s="1"/>
  <c r="F4" i="1" l="1"/>
  <c r="AI65" i="1" l="1"/>
  <c r="AC51" i="1"/>
  <c r="F63" i="1"/>
  <c r="F62" i="1"/>
  <c r="F61" i="1"/>
  <c r="F60" i="1"/>
  <c r="F59" i="1"/>
  <c r="F58" i="1"/>
  <c r="F57" i="1"/>
  <c r="F56" i="1"/>
  <c r="F55" i="1"/>
  <c r="F54" i="1"/>
  <c r="F53"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F15" i="1"/>
  <c r="F14" i="1"/>
  <c r="F13" i="1"/>
  <c r="F12" i="1"/>
  <c r="F11" i="1"/>
  <c r="F10" i="1"/>
  <c r="F9" i="1"/>
  <c r="F8" i="1"/>
  <c r="F7" i="1"/>
  <c r="F6" i="1"/>
  <c r="F5" i="1"/>
  <c r="AC65" i="1"/>
  <c r="AI66" i="1"/>
  <c r="AI67" i="1" s="1"/>
  <c r="U50" i="1"/>
  <c r="U49" i="1"/>
  <c r="U48" i="1"/>
  <c r="U47" i="1"/>
  <c r="U46" i="1"/>
  <c r="U45" i="1"/>
  <c r="U44" i="1"/>
  <c r="U43" i="1"/>
  <c r="U42" i="1"/>
  <c r="U41" i="1"/>
  <c r="U40" i="1"/>
  <c r="U39" i="1"/>
  <c r="U38" i="1"/>
  <c r="U37" i="1"/>
  <c r="U36" i="1"/>
  <c r="U35" i="1"/>
  <c r="U34" i="1"/>
  <c r="U33" i="1"/>
  <c r="U32" i="1"/>
  <c r="U31" i="1"/>
  <c r="U30" i="1"/>
  <c r="U29" i="1"/>
  <c r="U28" i="1"/>
  <c r="U27" i="1"/>
  <c r="U26" i="1"/>
  <c r="U25" i="1"/>
  <c r="U24" i="1"/>
  <c r="U23" i="1"/>
  <c r="U22" i="1"/>
  <c r="U21" i="1"/>
  <c r="U20" i="1"/>
  <c r="U19" i="1"/>
  <c r="U18" i="1"/>
  <c r="U17" i="1"/>
  <c r="U16" i="1"/>
  <c r="U15" i="1"/>
  <c r="U14" i="1"/>
  <c r="U13" i="1"/>
  <c r="U12" i="1"/>
  <c r="U11" i="1"/>
  <c r="U10" i="1"/>
  <c r="U9" i="1"/>
  <c r="U8" i="1"/>
  <c r="U7" i="1"/>
  <c r="U6" i="1"/>
  <c r="U5" i="1"/>
  <c r="U4" i="1"/>
  <c r="AH65" i="1"/>
  <c r="AG65" i="1"/>
  <c r="AF65" i="1"/>
  <c r="AE65" i="1"/>
  <c r="AD65" i="1"/>
  <c r="AB65" i="1"/>
  <c r="AA65" i="1"/>
  <c r="Y65" i="1"/>
  <c r="X65" i="1"/>
  <c r="W65" i="1"/>
  <c r="V65" i="1"/>
  <c r="U65" i="1"/>
  <c r="T65" i="1"/>
  <c r="S65" i="1"/>
  <c r="R65" i="1"/>
  <c r="Q65" i="1"/>
  <c r="P65" i="1"/>
  <c r="O65" i="1"/>
  <c r="N65" i="1"/>
  <c r="M65" i="1"/>
  <c r="L65" i="1"/>
  <c r="K65" i="1"/>
  <c r="J65" i="1"/>
  <c r="I65" i="1"/>
  <c r="H65" i="1"/>
  <c r="G65" i="1"/>
  <c r="AH51" i="1"/>
  <c r="AG51" i="1"/>
  <c r="AF51" i="1"/>
  <c r="AE51" i="1"/>
  <c r="AD51" i="1"/>
  <c r="AB51" i="1"/>
  <c r="AA51" i="1"/>
  <c r="Y51" i="1"/>
  <c r="X51" i="1"/>
  <c r="W51" i="1"/>
  <c r="V51" i="1"/>
  <c r="T51" i="1"/>
  <c r="S51" i="1"/>
  <c r="R51" i="1"/>
  <c r="Q51" i="1"/>
  <c r="P51" i="1"/>
  <c r="O51" i="1"/>
  <c r="N51" i="1"/>
  <c r="M51" i="1"/>
  <c r="L51" i="1"/>
  <c r="K51" i="1"/>
  <c r="J51" i="1"/>
  <c r="I51" i="1"/>
  <c r="H51" i="1"/>
  <c r="Y66" i="1" l="1"/>
  <c r="W66" i="1"/>
  <c r="AB66" i="1"/>
  <c r="AB67" i="1" s="1"/>
  <c r="AG66" i="1"/>
  <c r="E65" i="1"/>
  <c r="V66" i="1"/>
  <c r="AA66" i="1"/>
  <c r="AA67" i="1" s="1"/>
  <c r="U51" i="1"/>
  <c r="AC66" i="1"/>
  <c r="AC67" i="1" s="1"/>
  <c r="M66" i="1"/>
  <c r="AF66" i="1"/>
  <c r="AE66" i="1"/>
  <c r="S66" i="1"/>
  <c r="I66" i="1"/>
  <c r="L66" i="1"/>
  <c r="P66" i="1"/>
  <c r="T66" i="1"/>
  <c r="X66" i="1"/>
  <c r="AD66" i="1"/>
  <c r="AD67" i="1" s="1"/>
  <c r="AH66" i="1"/>
  <c r="U66" i="1"/>
  <c r="N66" i="1"/>
  <c r="R66" i="1"/>
  <c r="O66" i="1"/>
  <c r="F51" i="1"/>
  <c r="Q66" i="1"/>
  <c r="K66" i="1"/>
  <c r="J66" i="1"/>
  <c r="H66" i="1"/>
  <c r="G51" i="1"/>
  <c r="E51" i="1" s="1"/>
  <c r="C17" i="1"/>
  <c r="AE67" i="1" l="1"/>
  <c r="G66" i="1"/>
  <c r="G67" i="1" s="1"/>
  <c r="T67" i="1"/>
  <c r="F65" i="1"/>
  <c r="F66" i="1" s="1"/>
  <c r="I72" i="1" l="1"/>
  <c r="E66" i="1"/>
  <c r="AH72" i="1"/>
  <c r="E67" i="1"/>
  <c r="H91" i="1"/>
</calcChain>
</file>

<file path=xl/comments1.xml><?xml version="1.0" encoding="utf-8"?>
<comments xmlns="http://schemas.openxmlformats.org/spreadsheetml/2006/main">
  <authors>
    <author>Musson, Rosemary</author>
    <author>Terri Arnold</author>
  </authors>
  <commentList>
    <comment ref="AE3" authorId="0">
      <text>
        <r>
          <rPr>
            <b/>
            <sz val="9"/>
            <color indexed="81"/>
            <rFont val="Tahoma"/>
            <family val="2"/>
          </rPr>
          <t>Musson, Rosemary:</t>
        </r>
        <r>
          <rPr>
            <sz val="9"/>
            <color indexed="81"/>
            <rFont val="Tahoma"/>
            <family val="2"/>
          </rPr>
          <t xml:space="preserve">
Network Coordinators, PA Leads</t>
        </r>
      </text>
    </comment>
    <comment ref="AI3" authorId="0">
      <text>
        <r>
          <rPr>
            <b/>
            <sz val="9"/>
            <color indexed="81"/>
            <rFont val="Tahoma"/>
            <family val="2"/>
          </rPr>
          <t>Musson, Rosemary:</t>
        </r>
        <r>
          <rPr>
            <sz val="9"/>
            <color indexed="81"/>
            <rFont val="Tahoma"/>
            <family val="2"/>
          </rPr>
          <t xml:space="preserve">
Model Leads and Modelers
</t>
        </r>
      </text>
    </comment>
    <comment ref="A8" authorId="0">
      <text>
        <r>
          <rPr>
            <b/>
            <sz val="9"/>
            <color indexed="81"/>
            <rFont val="Tahoma"/>
            <family val="2"/>
          </rPr>
          <t>Musson, Rosemary:</t>
        </r>
        <r>
          <rPr>
            <sz val="9"/>
            <color indexed="81"/>
            <rFont val="Tahoma"/>
            <family val="2"/>
          </rPr>
          <t xml:space="preserve">
MA and RI
</t>
        </r>
      </text>
    </comment>
    <comment ref="A9" authorId="0">
      <text>
        <r>
          <rPr>
            <b/>
            <sz val="9"/>
            <color indexed="81"/>
            <rFont val="Tahoma"/>
            <family val="2"/>
          </rPr>
          <t>Musson, Rosemary:</t>
        </r>
        <r>
          <rPr>
            <sz val="9"/>
            <color indexed="81"/>
            <rFont val="Tahoma"/>
            <family val="2"/>
          </rPr>
          <t xml:space="preserve">
MD, DE, and DE</t>
        </r>
      </text>
    </comment>
    <comment ref="A12" authorId="0">
      <text>
        <r>
          <rPr>
            <b/>
            <sz val="9"/>
            <color indexed="81"/>
            <rFont val="Tahoma"/>
            <family val="2"/>
          </rPr>
          <t>Musson, Rosemary:</t>
        </r>
        <r>
          <rPr>
            <sz val="9"/>
            <color indexed="81"/>
            <rFont val="Tahoma"/>
            <family val="2"/>
          </rPr>
          <t xml:space="preserve">
NH and VT</t>
        </r>
      </text>
    </comment>
    <comment ref="AF12" authorId="1">
      <text>
        <r>
          <rPr>
            <b/>
            <sz val="9"/>
            <color indexed="81"/>
            <rFont val="Tahoma"/>
            <family val="2"/>
          </rPr>
          <t>Terri Arnold:</t>
        </r>
        <r>
          <rPr>
            <sz val="9"/>
            <color indexed="81"/>
            <rFont val="Tahoma"/>
            <family val="2"/>
          </rPr>
          <t xml:space="preserve">
20120803: added necbsus3 water level synoptic.</t>
        </r>
      </text>
    </comment>
    <comment ref="AE53" authorId="1">
      <text>
        <r>
          <rPr>
            <b/>
            <sz val="9"/>
            <color indexed="81"/>
            <rFont val="Tahoma"/>
            <family val="2"/>
          </rPr>
          <t>Terri Arnold:</t>
        </r>
        <r>
          <rPr>
            <sz val="9"/>
            <color indexed="81"/>
            <rFont val="Tahoma"/>
            <family val="2"/>
          </rPr>
          <t xml:space="preserve">
Kens estimated FY13 salary + benefits ($86.65)  from Carise * 2088 hrs * 1.5039 OH for CA</t>
        </r>
      </text>
    </comment>
    <comment ref="AE54" authorId="1">
      <text>
        <r>
          <rPr>
            <b/>
            <sz val="9"/>
            <color indexed="81"/>
            <rFont val="Tahoma"/>
            <family val="2"/>
          </rPr>
          <t>Terri Arnold:
20120904: K. Welborn refigured the amount needed for T. Arnold in Fy13. The Cost center overhead and leave assessment both increased after the original estimate was made.  A total of $196,493 is need in FY13.  $44,541 will be carried over to FY13 by the IL WSC so an additional $151,952 is now required to cover the cost in FY13.
20120727: K. Welborn estimated 1/4 salary for FY13 would be $44,541. This amount was pre-paid in FY12 for carryover by the IL WSC. Because of this carryover, funding for 3/4 time is needed for FY13 if Terri Arnold is in this position in FY13. Otherwise, the amount needed would change. The estimate $135,723 is for 3/4 time plus $2,100 in travel ($2000), supplies ($75), and postage ($25).</t>
        </r>
        <r>
          <rPr>
            <sz val="9"/>
            <color indexed="81"/>
            <rFont val="Tahoma"/>
            <family val="2"/>
          </rPr>
          <t xml:space="preserve">
</t>
        </r>
      </text>
    </comment>
    <comment ref="AE55" authorId="1">
      <text>
        <r>
          <rPr>
            <b/>
            <sz val="9"/>
            <color indexed="81"/>
            <rFont val="Tahoma"/>
            <family val="2"/>
          </rPr>
          <t>Terri Arnold:</t>
        </r>
        <r>
          <rPr>
            <sz val="9"/>
            <color indexed="81"/>
            <rFont val="Tahoma"/>
            <family val="2"/>
          </rPr>
          <t xml:space="preserve">
20120606: amount held in FY12 was $350,000 but is usually too much.  Decreased to $250,000 for FY13 hold. 
</t>
        </r>
      </text>
    </comment>
    <comment ref="AE56" authorId="1">
      <text>
        <r>
          <rPr>
            <b/>
            <sz val="9"/>
            <color indexed="81"/>
            <rFont val="Tahoma"/>
            <family val="2"/>
          </rPr>
          <t>Terri Arnold:</t>
        </r>
        <r>
          <rPr>
            <sz val="9"/>
            <color indexed="81"/>
            <rFont val="Tahoma"/>
            <family val="2"/>
          </rPr>
          <t xml:space="preserve">
20120727: TLA calculated we would need $268,000 to add He, SF6, Dissolved Gases, Stable Isotopes to all wells.
20120606: Held $175,000 in FY12 but that amount was too small.  Increase to $250,000 in FY13.
20120614: TLA thinks we should increase to $300k given all the new networks to sample for first time (PAS)
</t>
        </r>
      </text>
    </comment>
    <comment ref="AF56" authorId="1">
      <text>
        <r>
          <rPr>
            <b/>
            <sz val="9"/>
            <color indexed="81"/>
            <rFont val="Tahoma"/>
            <family val="2"/>
          </rPr>
          <t>Terri Arnold:</t>
        </r>
        <r>
          <rPr>
            <sz val="9"/>
            <color indexed="81"/>
            <rFont val="Tahoma"/>
            <family val="2"/>
          </rPr>
          <t xml:space="preserve">
20120726: Hold for all age dating except Tritium because every well will have a sample for tritium.
</t>
        </r>
      </text>
    </comment>
    <comment ref="AE57" authorId="1">
      <text>
        <r>
          <rPr>
            <b/>
            <sz val="9"/>
            <color indexed="81"/>
            <rFont val="Tahoma"/>
            <family val="2"/>
          </rPr>
          <t>Terri Arnold:</t>
        </r>
        <r>
          <rPr>
            <sz val="9"/>
            <color indexed="81"/>
            <rFont val="Tahoma"/>
            <family val="2"/>
          </rPr>
          <t xml:space="preserve">
20120606: $85,000 was held in FY12 but that was too much. Decreased hold to $25,000 in FY13.</t>
        </r>
      </text>
    </comment>
    <comment ref="AE58" authorId="1">
      <text>
        <r>
          <rPr>
            <b/>
            <sz val="9"/>
            <color indexed="81"/>
            <rFont val="Tahoma"/>
            <family val="2"/>
          </rPr>
          <t>Terri Arnold:</t>
        </r>
        <r>
          <rPr>
            <sz val="9"/>
            <color indexed="81"/>
            <rFont val="Tahoma"/>
            <family val="2"/>
          </rPr>
          <t xml:space="preserve">
20120606: amount held in FY12 was $10,000 but FY13 may require more travel by the coordinator and assistant to continue planning for cycle 3.
</t>
        </r>
      </text>
    </comment>
    <comment ref="AE68" authorId="0">
      <text>
        <r>
          <rPr>
            <b/>
            <sz val="9"/>
            <color indexed="81"/>
            <rFont val="Tahoma"/>
            <family val="2"/>
          </rPr>
          <t>Musson, Rosemary:</t>
        </r>
        <r>
          <rPr>
            <sz val="9"/>
            <color indexed="81"/>
            <rFont val="Tahoma"/>
            <family val="2"/>
          </rPr>
          <t xml:space="preserve">
Network Coordinators, PA Leads</t>
        </r>
      </text>
    </comment>
    <comment ref="B71" authorId="0">
      <text>
        <r>
          <rPr>
            <b/>
            <sz val="9"/>
            <color indexed="81"/>
            <rFont val="Tahoma"/>
            <family val="2"/>
          </rPr>
          <t>Musson, Rosemary:</t>
        </r>
        <r>
          <rPr>
            <sz val="9"/>
            <color indexed="81"/>
            <rFont val="Tahoma"/>
            <family val="2"/>
          </rPr>
          <t xml:space="preserve">
updated from NLT (7/16-7/20) 
meeting.</t>
        </r>
      </text>
    </comment>
    <comment ref="AG74" authorId="1">
      <text>
        <r>
          <rPr>
            <b/>
            <sz val="9"/>
            <color indexed="81"/>
            <rFont val="Tahoma"/>
            <family val="2"/>
          </rPr>
          <t>Terri Arnold:</t>
        </r>
        <r>
          <rPr>
            <sz val="9"/>
            <color indexed="81"/>
            <rFont val="Tahoma"/>
            <family val="2"/>
          </rPr>
          <t xml:space="preserve">
does not include cost for age dating other than tritium except PAS studies which include age dating for tr, he, sf6, diss gas, satble isotopes and He Screening.
</t>
        </r>
      </text>
    </comment>
    <comment ref="AE75" authorId="1">
      <text>
        <r>
          <rPr>
            <b/>
            <sz val="9"/>
            <color indexed="81"/>
            <rFont val="Tahoma"/>
            <family val="2"/>
          </rPr>
          <t>Terri Arnold:</t>
        </r>
        <r>
          <rPr>
            <sz val="9"/>
            <color indexed="81"/>
            <rFont val="Tahoma"/>
            <family val="2"/>
          </rPr>
          <t xml:space="preserve">
network of 3 wells nested in a pas. Plan to visit well 20 times in 1 yr
 (bimonthly sampling)
</t>
        </r>
      </text>
    </comment>
    <comment ref="AF75" authorId="1">
      <text>
        <r>
          <rPr>
            <b/>
            <sz val="9"/>
            <color indexed="81"/>
            <rFont val="Tahoma"/>
            <family val="2"/>
          </rPr>
          <t>Terri Arnold:</t>
        </r>
        <r>
          <rPr>
            <sz val="9"/>
            <color indexed="81"/>
            <rFont val="Tahoma"/>
            <family val="2"/>
          </rPr>
          <t xml:space="preserve">
includes ave overhead for FY12 144.39%
and management costs (4%). Ken asked that we hold the amount that was originally planned for Pest (New LC MS/MS (9030)) $16,000 for other use for 
the ETN networks.
</t>
        </r>
      </text>
    </comment>
    <comment ref="AG75" authorId="1">
      <text>
        <r>
          <rPr>
            <b/>
            <sz val="9"/>
            <color indexed="81"/>
            <rFont val="Tahoma"/>
            <family val="2"/>
          </rPr>
          <t>Terri Arnold:</t>
        </r>
        <r>
          <rPr>
            <sz val="9"/>
            <color indexed="81"/>
            <rFont val="Tahoma"/>
            <family val="2"/>
          </rPr>
          <t xml:space="preserve">
includes only basic suite of analytes (majors, nuts, te, doc).
</t>
        </r>
      </text>
    </comment>
    <comment ref="AE76" authorId="1">
      <text>
        <r>
          <rPr>
            <b/>
            <sz val="9"/>
            <color indexed="81"/>
            <rFont val="Tahoma"/>
            <family val="2"/>
          </rPr>
          <t>Terri Arnold:</t>
        </r>
        <r>
          <rPr>
            <sz val="9"/>
            <color indexed="81"/>
            <rFont val="Tahoma"/>
            <family val="2"/>
          </rPr>
          <t xml:space="preserve">
network of 3 wells nested in a pas. Plan to visit well 20 times in 1 yr
 (bimonthly sampling)</t>
        </r>
      </text>
    </comment>
    <comment ref="AF76" authorId="1">
      <text>
        <r>
          <rPr>
            <b/>
            <sz val="9"/>
            <color indexed="81"/>
            <rFont val="Tahoma"/>
            <family val="2"/>
          </rPr>
          <t>Terri Arnold:</t>
        </r>
        <r>
          <rPr>
            <sz val="9"/>
            <color indexed="81"/>
            <rFont val="Tahoma"/>
            <family val="2"/>
          </rPr>
          <t xml:space="preserve">
includes ave overhead for FY12 144.39%
and management costs (4%). Ken asked that we hold the amount that was originally planned for Pest (New LC MS/MS (9030)) $16,000 for other use for 
the ETN networks.
</t>
        </r>
      </text>
    </comment>
    <comment ref="AG76" authorId="1">
      <text>
        <r>
          <rPr>
            <b/>
            <sz val="9"/>
            <color indexed="81"/>
            <rFont val="Tahoma"/>
            <family val="2"/>
          </rPr>
          <t>Terri Arnold:</t>
        </r>
        <r>
          <rPr>
            <sz val="9"/>
            <color indexed="81"/>
            <rFont val="Tahoma"/>
            <family val="2"/>
          </rPr>
          <t xml:space="preserve">
includes only basic suite of analytes (majors, nuts, te, doc)</t>
        </r>
      </text>
    </comment>
    <comment ref="AE77" authorId="1">
      <text>
        <r>
          <rPr>
            <b/>
            <sz val="9"/>
            <color indexed="81"/>
            <rFont val="Tahoma"/>
            <family val="2"/>
          </rPr>
          <t>Terri Arnold:</t>
        </r>
        <r>
          <rPr>
            <sz val="9"/>
            <color indexed="81"/>
            <rFont val="Tahoma"/>
            <family val="2"/>
          </rPr>
          <t xml:space="preserve">
network of 3 wells nested in a pas. Plan to visit well 20 times in 1 yr
 (bimonthly sampling)</t>
        </r>
      </text>
    </comment>
    <comment ref="AF77" authorId="1">
      <text>
        <r>
          <rPr>
            <b/>
            <sz val="9"/>
            <color indexed="81"/>
            <rFont val="Tahoma"/>
            <family val="2"/>
          </rPr>
          <t>Terri Arnold:</t>
        </r>
        <r>
          <rPr>
            <sz val="9"/>
            <color indexed="81"/>
            <rFont val="Tahoma"/>
            <family val="2"/>
          </rPr>
          <t xml:space="preserve">
includes ave overhead for FY12 144.39%
and management costs (4%). Ken asked that we hold the amount that was originally planned for Pest (New LC MS/MS (9030)) $16,000 for other use for 
the ETN networks.
</t>
        </r>
      </text>
    </comment>
    <comment ref="AG77" authorId="1">
      <text>
        <r>
          <rPr>
            <b/>
            <sz val="9"/>
            <color indexed="81"/>
            <rFont val="Tahoma"/>
            <family val="2"/>
          </rPr>
          <t>Terri Arnold:</t>
        </r>
        <r>
          <rPr>
            <sz val="9"/>
            <color indexed="81"/>
            <rFont val="Tahoma"/>
            <family val="2"/>
          </rPr>
          <t xml:space="preserve">
includes only basic suite of analytes (majors, nuts, te, doc)</t>
        </r>
      </text>
    </comment>
    <comment ref="AE78" authorId="1">
      <text>
        <r>
          <rPr>
            <b/>
            <sz val="9"/>
            <color indexed="81"/>
            <rFont val="Tahoma"/>
            <family val="2"/>
          </rPr>
          <t>Terri Arnold:</t>
        </r>
        <r>
          <rPr>
            <sz val="9"/>
            <color indexed="81"/>
            <rFont val="Tahoma"/>
            <family val="2"/>
          </rPr>
          <t xml:space="preserve">
network of 3 wells nested in a pas. Plan to visit well 20 times in 1 yr
 (bimonthly sampling)</t>
        </r>
      </text>
    </comment>
    <comment ref="AF78" authorId="1">
      <text>
        <r>
          <rPr>
            <b/>
            <sz val="9"/>
            <color indexed="81"/>
            <rFont val="Tahoma"/>
            <family val="2"/>
          </rPr>
          <t>Terri Arnold:</t>
        </r>
        <r>
          <rPr>
            <sz val="9"/>
            <color indexed="81"/>
            <rFont val="Tahoma"/>
            <family val="2"/>
          </rPr>
          <t xml:space="preserve">
includes ave overhead for FY12 144.39%
and management costs (4%). Ken asked that we hold the amount that was originally planned for Pest (New LC MS/MS (9030)) $16,000 for other use for 
the ETN networks.
</t>
        </r>
      </text>
    </comment>
    <comment ref="AG78" authorId="1">
      <text>
        <r>
          <rPr>
            <b/>
            <sz val="9"/>
            <color indexed="81"/>
            <rFont val="Tahoma"/>
            <family val="2"/>
          </rPr>
          <t>Terri Arnold:</t>
        </r>
        <r>
          <rPr>
            <sz val="9"/>
            <color indexed="81"/>
            <rFont val="Tahoma"/>
            <family val="2"/>
          </rPr>
          <t xml:space="preserve">
includes only basic suite of analytes (majors, nuts, te, doc)</t>
        </r>
      </text>
    </comment>
    <comment ref="AE79" authorId="1">
      <text>
        <r>
          <rPr>
            <b/>
            <sz val="9"/>
            <color indexed="81"/>
            <rFont val="Tahoma"/>
            <family val="2"/>
          </rPr>
          <t>Terri Arnold:</t>
        </r>
        <r>
          <rPr>
            <sz val="9"/>
            <color indexed="81"/>
            <rFont val="Tahoma"/>
            <family val="2"/>
          </rPr>
          <t xml:space="preserve">
new 60 well PAS</t>
        </r>
      </text>
    </comment>
    <comment ref="AF79" authorId="1">
      <text>
        <r>
          <rPr>
            <b/>
            <sz val="9"/>
            <color indexed="81"/>
            <rFont val="Tahoma"/>
            <family val="2"/>
          </rPr>
          <t>Terri Arnold:</t>
        </r>
        <r>
          <rPr>
            <sz val="9"/>
            <color indexed="81"/>
            <rFont val="Tahoma"/>
            <family val="2"/>
          </rPr>
          <t xml:space="preserve">
used average overhead rate over the area of the glacial aquifer: 1.4587 and 4% management costs
</t>
        </r>
      </text>
    </comment>
    <comment ref="AG79" authorId="1">
      <text>
        <r>
          <rPr>
            <b/>
            <sz val="9"/>
            <color indexed="81"/>
            <rFont val="Tahoma"/>
            <family val="2"/>
          </rPr>
          <t>Terri Arnold:</t>
        </r>
        <r>
          <rPr>
            <sz val="9"/>
            <color indexed="81"/>
            <rFont val="Tahoma"/>
            <family val="2"/>
          </rPr>
          <t xml:space="preserve">
cost includes age dating for tr, he, sf6, diss gas, satble isotopes and He Screening  for all wells in network. Also includes radon and radium.
</t>
        </r>
      </text>
    </comment>
    <comment ref="AE80" authorId="1">
      <text>
        <r>
          <rPr>
            <b/>
            <sz val="9"/>
            <color indexed="81"/>
            <rFont val="Tahoma"/>
            <family val="2"/>
          </rPr>
          <t>Terri Arnold:</t>
        </r>
        <r>
          <rPr>
            <sz val="9"/>
            <color indexed="81"/>
            <rFont val="Tahoma"/>
            <family val="2"/>
          </rPr>
          <t xml:space="preserve">
new 60 well PAS</t>
        </r>
      </text>
    </comment>
    <comment ref="AF80" authorId="1">
      <text>
        <r>
          <rPr>
            <b/>
            <sz val="9"/>
            <color indexed="81"/>
            <rFont val="Tahoma"/>
            <family val="2"/>
          </rPr>
          <t>Terri Arnold:</t>
        </r>
        <r>
          <rPr>
            <sz val="9"/>
            <color indexed="81"/>
            <rFont val="Tahoma"/>
            <family val="2"/>
          </rPr>
          <t xml:space="preserve">
used average overhead rate over the area of the coastal lowlands aquifer: 1.3783 and 4% management costs</t>
        </r>
      </text>
    </comment>
    <comment ref="AG80" authorId="1">
      <text>
        <r>
          <rPr>
            <b/>
            <sz val="9"/>
            <color indexed="81"/>
            <rFont val="Tahoma"/>
            <family val="2"/>
          </rPr>
          <t>Terri Arnold:</t>
        </r>
        <r>
          <rPr>
            <sz val="9"/>
            <color indexed="81"/>
            <rFont val="Tahoma"/>
            <family val="2"/>
          </rPr>
          <t xml:space="preserve">
cost includes age dating for tr, he, sf6, diss gas, satble isotopes and He Screening  for all wells in network. Also includes radon and radium
</t>
        </r>
      </text>
    </comment>
    <comment ref="AE81" authorId="1">
      <text>
        <r>
          <rPr>
            <b/>
            <sz val="9"/>
            <color indexed="81"/>
            <rFont val="Tahoma"/>
            <family val="2"/>
          </rPr>
          <t>Terri Arnold:</t>
        </r>
        <r>
          <rPr>
            <sz val="9"/>
            <color indexed="81"/>
            <rFont val="Tahoma"/>
            <family val="2"/>
          </rPr>
          <t xml:space="preserve">
new 60 well PAS</t>
        </r>
      </text>
    </comment>
    <comment ref="AF81" authorId="1">
      <text>
        <r>
          <rPr>
            <b/>
            <sz val="9"/>
            <color indexed="81"/>
            <rFont val="Tahoma"/>
            <family val="2"/>
          </rPr>
          <t>Terri Arnold:</t>
        </r>
        <r>
          <rPr>
            <sz val="9"/>
            <color indexed="81"/>
            <rFont val="Tahoma"/>
            <family val="2"/>
          </rPr>
          <t xml:space="preserve">
used average overhead rate over the area of the nacp aquifer: 1.4662 and 4% management costs
</t>
        </r>
      </text>
    </comment>
    <comment ref="AG81" authorId="1">
      <text>
        <r>
          <rPr>
            <b/>
            <sz val="9"/>
            <color indexed="81"/>
            <rFont val="Tahoma"/>
            <family val="2"/>
          </rPr>
          <t>Terri Arnold:</t>
        </r>
        <r>
          <rPr>
            <sz val="9"/>
            <color indexed="81"/>
            <rFont val="Tahoma"/>
            <family val="2"/>
          </rPr>
          <t xml:space="preserve">
cost includes age dating for tr, he, sf6, diss gas, satble isotopes and He Screening  for all wells in network. Also includes radon and radium.
</t>
        </r>
      </text>
    </comment>
    <comment ref="AE82" authorId="1">
      <text>
        <r>
          <rPr>
            <b/>
            <sz val="9"/>
            <color indexed="81"/>
            <rFont val="Tahoma"/>
            <family val="2"/>
          </rPr>
          <t>Terri Arnold:</t>
        </r>
        <r>
          <rPr>
            <sz val="9"/>
            <color indexed="81"/>
            <rFont val="Tahoma"/>
            <family val="2"/>
          </rPr>
          <t xml:space="preserve">
20120806: a new 40 well PAS planned in coordination with the new NACP PAS.</t>
        </r>
      </text>
    </comment>
    <comment ref="AF82" authorId="1">
      <text>
        <r>
          <rPr>
            <b/>
            <sz val="9"/>
            <color indexed="81"/>
            <rFont val="Tahoma"/>
            <family val="2"/>
          </rPr>
          <t>Terri Arnold:</t>
        </r>
        <r>
          <rPr>
            <sz val="9"/>
            <color indexed="81"/>
            <rFont val="Tahoma"/>
            <family val="2"/>
          </rPr>
          <t xml:space="preserve">
cost for a 60-well PA times the average overhead rate for the PIED aquifer area 1.46
</t>
        </r>
      </text>
    </comment>
    <comment ref="AG82" authorId="1">
      <text>
        <r>
          <rPr>
            <b/>
            <sz val="9"/>
            <color indexed="81"/>
            <rFont val="Tahoma"/>
            <family val="2"/>
          </rPr>
          <t>Terri Arnold:</t>
        </r>
        <r>
          <rPr>
            <sz val="9"/>
            <color indexed="81"/>
            <rFont val="Tahoma"/>
            <family val="2"/>
          </rPr>
          <t xml:space="preserve">
cost includes age dating for tr, he, sf6, diss gas, satble isotopes and He Screening  for all wells in network. Also includes radon and radium.
</t>
        </r>
      </text>
    </comment>
    <comment ref="AE83" authorId="1">
      <text>
        <r>
          <rPr>
            <b/>
            <sz val="9"/>
            <color indexed="81"/>
            <rFont val="Tahoma"/>
            <family val="2"/>
          </rPr>
          <t>Terri Arnold:</t>
        </r>
        <r>
          <rPr>
            <sz val="9"/>
            <color indexed="81"/>
            <rFont val="Tahoma"/>
            <family val="2"/>
          </rPr>
          <t xml:space="preserve">
new 80 well PAS</t>
        </r>
      </text>
    </comment>
    <comment ref="AF83" authorId="1">
      <text>
        <r>
          <rPr>
            <b/>
            <sz val="9"/>
            <color indexed="81"/>
            <rFont val="Tahoma"/>
            <family val="2"/>
          </rPr>
          <t>Terri Arnold:</t>
        </r>
        <r>
          <rPr>
            <sz val="9"/>
            <color indexed="81"/>
            <rFont val="Tahoma"/>
            <family val="2"/>
          </rPr>
          <t xml:space="preserve">
used average overhead rate over the area of the basin and range aquifer: 1.4546 and 4% management costs</t>
        </r>
      </text>
    </comment>
    <comment ref="AG83" authorId="1">
      <text>
        <r>
          <rPr>
            <b/>
            <sz val="9"/>
            <color indexed="81"/>
            <rFont val="Tahoma"/>
            <family val="2"/>
          </rPr>
          <t>Terri Arnold:</t>
        </r>
        <r>
          <rPr>
            <sz val="9"/>
            <color indexed="81"/>
            <rFont val="Tahoma"/>
            <family val="2"/>
          </rPr>
          <t xml:space="preserve">
cost includes age dating for tr, he, sf6, diss gas, satble isotopes and He Screening  for all wells in network. Also includes radon and radium.
</t>
        </r>
      </text>
    </comment>
    <comment ref="AE84" authorId="1">
      <text>
        <r>
          <rPr>
            <b/>
            <sz val="9"/>
            <color indexed="81"/>
            <rFont val="Tahoma"/>
            <family val="2"/>
          </rPr>
          <t>Terri Arnold:</t>
        </r>
        <r>
          <rPr>
            <sz val="9"/>
            <color indexed="81"/>
            <rFont val="Tahoma"/>
            <family val="2"/>
          </rPr>
          <t xml:space="preserve">
new 80 well PAS</t>
        </r>
      </text>
    </comment>
    <comment ref="AF84" authorId="1">
      <text>
        <r>
          <rPr>
            <b/>
            <sz val="9"/>
            <color indexed="81"/>
            <rFont val="Tahoma"/>
            <family val="2"/>
          </rPr>
          <t>Terri Arnold:</t>
        </r>
        <r>
          <rPr>
            <sz val="9"/>
            <color indexed="81"/>
            <rFont val="Tahoma"/>
            <family val="2"/>
          </rPr>
          <t xml:space="preserve">
used average overhead rate over the area of the se coastal plain aquifer: 1.3845 and 4% management costs
</t>
        </r>
      </text>
    </comment>
    <comment ref="AG84" authorId="1">
      <text>
        <r>
          <rPr>
            <b/>
            <sz val="9"/>
            <color indexed="81"/>
            <rFont val="Tahoma"/>
            <family val="2"/>
          </rPr>
          <t>Terri Arnold:</t>
        </r>
        <r>
          <rPr>
            <sz val="9"/>
            <color indexed="81"/>
            <rFont val="Tahoma"/>
            <family val="2"/>
          </rPr>
          <t xml:space="preserve">
cost includes age dating for tr, he, sf6, diss gas, satble isotopes and He Screening  for all wells in network. Also includes radon and radium.
</t>
        </r>
      </text>
    </comment>
    <comment ref="AF85" authorId="1">
      <text>
        <r>
          <rPr>
            <b/>
            <sz val="9"/>
            <color indexed="81"/>
            <rFont val="Tahoma"/>
            <family val="2"/>
          </rPr>
          <t>Terri Arnold:</t>
        </r>
        <r>
          <rPr>
            <sz val="9"/>
            <color indexed="81"/>
            <rFont val="Tahoma"/>
            <family val="2"/>
          </rPr>
          <t xml:space="preserve">
includes 4% management cost and average overhead 1.4439
</t>
        </r>
      </text>
    </comment>
    <comment ref="AG85" authorId="1">
      <text>
        <r>
          <rPr>
            <b/>
            <sz val="9"/>
            <color indexed="81"/>
            <rFont val="Tahoma"/>
            <family val="2"/>
          </rPr>
          <t>Terri Arnold:</t>
        </r>
        <r>
          <rPr>
            <sz val="9"/>
            <color indexed="81"/>
            <rFont val="Tahoma"/>
            <family val="2"/>
          </rPr>
          <t xml:space="preserve">
inclides radon, radium, tritium</t>
        </r>
      </text>
    </comment>
    <comment ref="AF86" authorId="1">
      <text>
        <r>
          <rPr>
            <b/>
            <sz val="9"/>
            <color indexed="81"/>
            <rFont val="Tahoma"/>
            <family val="2"/>
          </rPr>
          <t>Terri Arnold:</t>
        </r>
        <r>
          <rPr>
            <sz val="9"/>
            <color indexed="81"/>
            <rFont val="Tahoma"/>
            <family val="2"/>
          </rPr>
          <t xml:space="preserve">
includes ave overhead for FY12 144.39% and 4% management costs and $59,034 for drilling new wells
</t>
        </r>
      </text>
    </comment>
    <comment ref="AG86" authorId="1">
      <text>
        <r>
          <rPr>
            <b/>
            <sz val="9"/>
            <color indexed="81"/>
            <rFont val="Tahoma"/>
            <family val="2"/>
          </rPr>
          <t>Terri Arnold:</t>
        </r>
        <r>
          <rPr>
            <sz val="9"/>
            <color indexed="81"/>
            <rFont val="Tahoma"/>
            <family val="2"/>
          </rPr>
          <t xml:space="preserve">
20120803: includes radium, tritium.</t>
        </r>
      </text>
    </comment>
    <comment ref="AF87" authorId="1">
      <text>
        <r>
          <rPr>
            <b/>
            <sz val="9"/>
            <color indexed="81"/>
            <rFont val="Tahoma"/>
            <family val="2"/>
          </rPr>
          <t>Terri Arnold:</t>
        </r>
        <r>
          <rPr>
            <sz val="9"/>
            <color indexed="81"/>
            <rFont val="Tahoma"/>
            <family val="2"/>
          </rPr>
          <t xml:space="preserve">
includes ave overhead for FY12 144.39% and 4% management costs and $59,034 for drilling new wells
</t>
        </r>
      </text>
    </comment>
    <comment ref="AG87" authorId="1">
      <text>
        <r>
          <rPr>
            <b/>
            <sz val="9"/>
            <color indexed="81"/>
            <rFont val="Tahoma"/>
            <family val="2"/>
          </rPr>
          <t>Terri Arnold:</t>
        </r>
        <r>
          <rPr>
            <sz val="9"/>
            <color indexed="81"/>
            <rFont val="Tahoma"/>
            <family val="2"/>
          </rPr>
          <t xml:space="preserve">
20120803: includes radium, tritium.</t>
        </r>
      </text>
    </comment>
    <comment ref="AD88" authorId="1">
      <text>
        <r>
          <rPr>
            <b/>
            <sz val="9"/>
            <color indexed="81"/>
            <rFont val="Tahoma"/>
            <family val="2"/>
          </rPr>
          <t>Terri Arnold:</t>
        </r>
        <r>
          <rPr>
            <sz val="9"/>
            <color indexed="81"/>
            <rFont val="Tahoma"/>
            <family val="2"/>
          </rPr>
          <t xml:space="preserve">
Planned for same number of raium samples as gross alpha &amp; beta samples
</t>
        </r>
      </text>
    </comment>
    <comment ref="AG88" authorId="1">
      <text>
        <r>
          <rPr>
            <b/>
            <sz val="9"/>
            <color indexed="81"/>
            <rFont val="Tahoma"/>
            <family val="2"/>
          </rPr>
          <t>Terri Arnold:</t>
        </r>
        <r>
          <rPr>
            <sz val="9"/>
            <color indexed="81"/>
            <rFont val="Tahoma"/>
            <family val="2"/>
          </rPr>
          <t xml:space="preserve">
20120803: We were holding the funds for radium analysis ($268,632) but now it is distributed into the lab costs for the appropriate studies. Holding time for radium is too short to hold the samples so we will colect samples along with gross alpha and beta.
</t>
        </r>
      </text>
    </comment>
    <comment ref="AD90" authorId="1">
      <text>
        <r>
          <rPr>
            <b/>
            <sz val="9"/>
            <color indexed="81"/>
            <rFont val="Tahoma"/>
            <family val="2"/>
          </rPr>
          <t>Terri Arnold:</t>
        </r>
        <r>
          <rPr>
            <sz val="9"/>
            <color indexed="81"/>
            <rFont val="Tahoma"/>
            <family val="2"/>
          </rPr>
          <t xml:space="preserve">
</t>
        </r>
      </text>
    </comment>
    <comment ref="AF92" authorId="1">
      <text>
        <r>
          <rPr>
            <b/>
            <sz val="9"/>
            <color indexed="81"/>
            <rFont val="Tahoma"/>
            <family val="2"/>
          </rPr>
          <t>Terri Arnold:</t>
        </r>
        <r>
          <rPr>
            <sz val="9"/>
            <color indexed="81"/>
            <rFont val="Tahoma"/>
            <family val="2"/>
          </rPr>
          <t xml:space="preserve">
20120606: This $2,500,000 comes out of the goal 1 analysis budget.
</t>
        </r>
      </text>
    </comment>
  </commentList>
</comments>
</file>

<file path=xl/sharedStrings.xml><?xml version="1.0" encoding="utf-8"?>
<sst xmlns="http://schemas.openxmlformats.org/spreadsheetml/2006/main" count="341" uniqueCount="217">
  <si>
    <t>HQ Account</t>
  </si>
  <si>
    <t>Sample Analyses Total</t>
  </si>
  <si>
    <t>Other</t>
  </si>
  <si>
    <t>Submittal Date</t>
  </si>
  <si>
    <t>Salary. Travel &amp; Expenses :</t>
  </si>
  <si>
    <t>Placeholder for Analyses</t>
  </si>
  <si>
    <r>
      <t>Funds to be held for future allocations</t>
    </r>
    <r>
      <rPr>
        <sz val="10"/>
        <rFont val="Arial"/>
        <family val="2"/>
      </rPr>
      <t>:</t>
    </r>
  </si>
  <si>
    <t xml:space="preserve">Coordinator </t>
  </si>
  <si>
    <t>CT</t>
  </si>
  <si>
    <t>MD</t>
  </si>
  <si>
    <t>NY</t>
  </si>
  <si>
    <t>NH</t>
  </si>
  <si>
    <t>AL</t>
  </si>
  <si>
    <t>FL</t>
  </si>
  <si>
    <t>IN</t>
  </si>
  <si>
    <t>WI</t>
  </si>
  <si>
    <t>NJ</t>
  </si>
  <si>
    <t>OH</t>
  </si>
  <si>
    <t>IL</t>
  </si>
  <si>
    <t>GA</t>
  </si>
  <si>
    <t>NC</t>
  </si>
  <si>
    <t>MS</t>
  </si>
  <si>
    <t>SC</t>
  </si>
  <si>
    <t>TN</t>
  </si>
  <si>
    <t>CO</t>
  </si>
  <si>
    <t>NE</t>
  </si>
  <si>
    <t>TX</t>
  </si>
  <si>
    <t>IA</t>
  </si>
  <si>
    <t>AR</t>
  </si>
  <si>
    <t>NM</t>
  </si>
  <si>
    <t>MN</t>
  </si>
  <si>
    <t>LA</t>
  </si>
  <si>
    <t>WY</t>
  </si>
  <si>
    <t>WA</t>
  </si>
  <si>
    <t>NV</t>
  </si>
  <si>
    <t>CA</t>
  </si>
  <si>
    <t>OR</t>
  </si>
  <si>
    <t>ID</t>
  </si>
  <si>
    <t>AZ</t>
  </si>
  <si>
    <t>UT</t>
  </si>
  <si>
    <t>PA</t>
  </si>
  <si>
    <t>MA</t>
  </si>
  <si>
    <t>HI</t>
  </si>
  <si>
    <t>Component 
Studies</t>
  </si>
  <si>
    <t>VA</t>
  </si>
  <si>
    <t>MRB Communication Plan</t>
  </si>
  <si>
    <t xml:space="preserve">Pyrethriod Study (complete publications) </t>
  </si>
  <si>
    <t>Analysis of Eco Variability Data</t>
  </si>
  <si>
    <t>Drilling</t>
  </si>
  <si>
    <t>Communications</t>
  </si>
  <si>
    <t>Travel</t>
  </si>
  <si>
    <t xml:space="preserve">SW S&amp;T </t>
  </si>
  <si>
    <t>Crawford</t>
  </si>
  <si>
    <t>Reutter</t>
  </si>
  <si>
    <t>MT</t>
  </si>
  <si>
    <t>Electrofishing Training</t>
  </si>
  <si>
    <t>SPARROW rollout</t>
  </si>
  <si>
    <t>Total</t>
  </si>
  <si>
    <t>Additional Holds listed below</t>
  </si>
  <si>
    <t xml:space="preserve">SW HQ </t>
  </si>
  <si>
    <t>GX11DH00CRM0100</t>
  </si>
  <si>
    <t>GX11NF00CRM0200</t>
  </si>
  <si>
    <t>GX11NJ00CRMST00</t>
  </si>
  <si>
    <t>AK</t>
  </si>
  <si>
    <t>FBMS Cost Center</t>
  </si>
  <si>
    <t>GGESME0000</t>
  </si>
  <si>
    <t>GGCMRM0000</t>
  </si>
  <si>
    <t>GGCSSD0000</t>
  </si>
  <si>
    <t>GGWSZF0000</t>
  </si>
  <si>
    <t>GGCMRE0000</t>
  </si>
  <si>
    <t>GGENLD0000</t>
  </si>
  <si>
    <t>GGWSZG0000</t>
  </si>
  <si>
    <t>KS</t>
  </si>
  <si>
    <t>KY</t>
  </si>
  <si>
    <t>GGESMC0000</t>
  </si>
  <si>
    <t>GGESMF0000</t>
  </si>
  <si>
    <t>GGWSZH0000</t>
  </si>
  <si>
    <t>GGEMNP0000</t>
  </si>
  <si>
    <t>GGWNYE0000</t>
  </si>
  <si>
    <t>GGEMNE0000</t>
  </si>
  <si>
    <t>GGEMNF0000</t>
  </si>
  <si>
    <t>GGCSSE0000</t>
  </si>
  <si>
    <t>GGCSSF0000</t>
  </si>
  <si>
    <t>GGEMNG0000</t>
  </si>
  <si>
    <t>GGENLG0000</t>
  </si>
  <si>
    <t>ME</t>
  </si>
  <si>
    <t>GGENLE0000</t>
  </si>
  <si>
    <t>GGENLF0000</t>
  </si>
  <si>
    <t>GGEMNQ0000</t>
  </si>
  <si>
    <t>MI</t>
  </si>
  <si>
    <t>GGEMNH0000</t>
  </si>
  <si>
    <t>MO</t>
  </si>
  <si>
    <t>GGCSSG0000</t>
  </si>
  <si>
    <t>GGESMG0000</t>
  </si>
  <si>
    <t>GGCMRS0000</t>
  </si>
  <si>
    <t>GGESMH0000</t>
  </si>
  <si>
    <t>GGEMNR0000</t>
  </si>
  <si>
    <t>GGENLH0000</t>
  </si>
  <si>
    <t>GGENLJ0000</t>
  </si>
  <si>
    <t>OK</t>
  </si>
  <si>
    <t>GGCMRG0000</t>
  </si>
  <si>
    <t>GGWSZJ0000</t>
  </si>
  <si>
    <t>GGENLK0000</t>
  </si>
  <si>
    <t>GGEMNJ0000</t>
  </si>
  <si>
    <t>GGCSSH0000</t>
  </si>
  <si>
    <t>GGWNYF0000</t>
  </si>
  <si>
    <t>GGENLL0000</t>
  </si>
  <si>
    <t>GGESMK0000</t>
  </si>
  <si>
    <t>GGESML0000</t>
  </si>
  <si>
    <t>GGCSSJ0000</t>
  </si>
  <si>
    <t>GGWSZK0000</t>
  </si>
  <si>
    <t>GGENLM0000</t>
  </si>
  <si>
    <t>GGWNYG0000</t>
  </si>
  <si>
    <t>GGEMNK0000</t>
  </si>
  <si>
    <t>WV</t>
  </si>
  <si>
    <t>GGENLN0000</t>
  </si>
  <si>
    <t>GGCMRT0000</t>
  </si>
  <si>
    <t>MW</t>
  </si>
  <si>
    <t>RM</t>
  </si>
  <si>
    <t>SE</t>
  </si>
  <si>
    <t>NW</t>
  </si>
  <si>
    <t>SW</t>
  </si>
  <si>
    <t>AREA</t>
  </si>
  <si>
    <t>RNPO</t>
  </si>
  <si>
    <t>Placeholder for WSC</t>
  </si>
  <si>
    <t>Headquarters Acct</t>
  </si>
  <si>
    <t>GWST Sample Analyses</t>
  </si>
  <si>
    <t>MY</t>
  </si>
  <si>
    <t>GR</t>
  </si>
  <si>
    <t>ND</t>
  </si>
  <si>
    <t xml:space="preserve">Science Center </t>
  </si>
  <si>
    <t>Science Center (SC)  Total</t>
  </si>
  <si>
    <t>NASQAN Data Collection</t>
  </si>
  <si>
    <t>GW Assessments</t>
  </si>
  <si>
    <t>NASQAN  Sample Analyses</t>
  </si>
  <si>
    <t>NMN Sample Analyses</t>
  </si>
  <si>
    <t>NMN 
Data Collection</t>
  </si>
  <si>
    <t>SW National Fixed Site Network</t>
  </si>
  <si>
    <t>SW Monitoring and Status Assessment Team</t>
  </si>
  <si>
    <t>NASQAN Stream Gaging</t>
  </si>
  <si>
    <t>NMN Stream Gaging</t>
  </si>
  <si>
    <t>NAWQA SW Status QW Data Collection</t>
  </si>
  <si>
    <t>NAWQA SW Status QW Sample Analyses</t>
  </si>
  <si>
    <t>NAWQA SW Status Stream Gaging</t>
  </si>
  <si>
    <t>NAWQA ECO Data Collection</t>
  </si>
  <si>
    <t>NAWQA ECO Sample Analyses</t>
  </si>
  <si>
    <t>NAWQA SWS&amp;T Reports</t>
  </si>
  <si>
    <t>Regional Synoptic Data Collection</t>
  </si>
  <si>
    <t>Regional Synoptic Sample Analyses</t>
  </si>
  <si>
    <t>SW Trends</t>
  </si>
  <si>
    <t>Surface-Water Trend Analysis   Team</t>
  </si>
  <si>
    <t>National and Regional SPARROW    Team</t>
  </si>
  <si>
    <t>SPARROW</t>
  </si>
  <si>
    <t>GGCMNS0000</t>
  </si>
  <si>
    <t>SD</t>
  </si>
  <si>
    <t>GGEMNT0000</t>
  </si>
  <si>
    <t>Regional Synoptic Data Collection   Sum Col (W-Z)</t>
  </si>
  <si>
    <t>COLUMN TOTALS</t>
  </si>
  <si>
    <t>SUBTOTAL FOR SC</t>
  </si>
  <si>
    <t>SUBTOTAL FOR ROWS 51-63</t>
  </si>
  <si>
    <t>Component Sub-Targets
Targets</t>
  </si>
  <si>
    <t>C Target Totals</t>
  </si>
  <si>
    <t>IWS</t>
  </si>
  <si>
    <t>Component Target</t>
  </si>
  <si>
    <t>Total Requested Funding/Target</t>
  </si>
  <si>
    <t xml:space="preserve">Component Total Requested Funding </t>
  </si>
  <si>
    <t>Stressor Effects Studies</t>
  </si>
  <si>
    <t>SW Integrated Watershed Studies</t>
  </si>
  <si>
    <t>GW Integregated Watershed Studies</t>
  </si>
  <si>
    <t>GW Modeling</t>
  </si>
  <si>
    <r>
      <t xml:space="preserve">Funding Targets  NAWQA Input &amp; Timeline Memo </t>
    </r>
    <r>
      <rPr>
        <b/>
        <sz val="10"/>
        <color indexed="10"/>
        <rFont val="Arial"/>
        <family val="2"/>
      </rPr>
      <t xml:space="preserve"> 6/6/2012</t>
    </r>
  </si>
  <si>
    <t>Asst. Coordinator</t>
  </si>
  <si>
    <t>Eco Contracts reserve</t>
  </si>
  <si>
    <t>Eco Equipment reserve</t>
  </si>
  <si>
    <t>Eco Electrofishing Training reserve</t>
  </si>
  <si>
    <t>Placeholder for MRB report printing costs</t>
  </si>
  <si>
    <t>SPARROW GIS support</t>
  </si>
  <si>
    <t>SPARROW DSS Support</t>
  </si>
  <si>
    <t>SPARROW NHD Support</t>
  </si>
  <si>
    <t>Special Eco Sampling (Reference sites)</t>
  </si>
  <si>
    <t>Regional Water-Quality Studies</t>
  </si>
  <si>
    <t>Regional Water-Quality     Team</t>
  </si>
  <si>
    <t>Regional QW Synoptic Data Collection   Sum Col (W-Z)</t>
  </si>
  <si>
    <t>Regional QW Synoptic Data Collection</t>
  </si>
  <si>
    <t>Regional QW Synoptic Sample Analyses</t>
  </si>
  <si>
    <t>Regional Synoptic ECO Data Collection</t>
  </si>
  <si>
    <t>Regional Synoptic ECO Sample Analyses</t>
  </si>
  <si>
    <t>GW M&amp;SA Data Collection only</t>
  </si>
  <si>
    <t xml:space="preserve">GWST Cycle 2 Reports </t>
  </si>
  <si>
    <t xml:space="preserve">GW M&amp;SA Program Managers &amp; Teams </t>
  </si>
  <si>
    <t>GW Monitoring &amp; Status Assessments</t>
  </si>
  <si>
    <t>GWST Coordinator</t>
  </si>
  <si>
    <t>GWST Asistant Coordinator</t>
  </si>
  <si>
    <t>Age Dating</t>
  </si>
  <si>
    <t>Data Collection</t>
  </si>
  <si>
    <t>Sample Analyses</t>
  </si>
  <si>
    <t>etn1</t>
  </si>
  <si>
    <t>etn2</t>
  </si>
  <si>
    <t>etn3</t>
  </si>
  <si>
    <t>etn4</t>
  </si>
  <si>
    <t>glac pas</t>
  </si>
  <si>
    <t>clow pas</t>
  </si>
  <si>
    <t>nacp, pied, or vnr pas</t>
  </si>
  <si>
    <t>bnrf pas</t>
  </si>
  <si>
    <t>secp pas</t>
  </si>
  <si>
    <t>New MAS</t>
  </si>
  <si>
    <t>New FPS 1 (ag)</t>
  </si>
  <si>
    <t>New FPS 2 (urb)</t>
  </si>
  <si>
    <t>Hold for radium (LC2164 and LC1364) sampling if needed based on gross alpha &amp; beta results</t>
  </si>
  <si>
    <t>Hold for Polonium-210 (LC1505) and Lead-210 (LC2170)sampling and QC  in 20% of wells (sus, lus, pas, and fps networks 620 wells*20% = 124 wells + 12 QC each)</t>
  </si>
  <si>
    <t>Hold for pharmaceuticals sampling and QC for 50 wells total in FY13 (50 S2080 and S2434 env +6 QC samples each)</t>
  </si>
  <si>
    <t>C3 Principal Aquifer Leads 1.5 FTE</t>
  </si>
  <si>
    <t>SURFACE WATER ASSESSMENT</t>
  </si>
  <si>
    <t>GROUNDWATER ASSESSMENT</t>
  </si>
  <si>
    <t>Hold for microbial sampling + QC in 90 wells (Bacteria, coliphage, and enteric viruses)</t>
  </si>
  <si>
    <t>pied, vnr pas</t>
  </si>
  <si>
    <t>Last Update 09/04/2012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</si>
</sst>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5" formatCode="&quot;$&quot;#,##0_);\(&quot;$&quot;#,##0\)"/>
    <numFmt numFmtId="6" formatCode="&quot;$&quot;#,##0_);[Red]\(&quot;$&quot;#,##0\)"/>
    <numFmt numFmtId="44" formatCode="_(&quot;$&quot;* #,##0.00_);_(&quot;$&quot;* \(#,##0.00\);_(&quot;$&quot;* &quot;-&quot;??_);_(@_)"/>
    <numFmt numFmtId="43" formatCode="_(* #,##0.00_);_(* \(#,##0.00\);_(* &quot;-&quot;??_);_(@_)"/>
    <numFmt numFmtId="164" formatCode="&quot;$&quot;#,##0"/>
    <numFmt numFmtId="165" formatCode="m/d/yy;@"/>
  </numFmts>
  <fonts count="4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b/>
      <sz val="9"/>
      <name val="Arial"/>
      <family val="2"/>
    </font>
    <font>
      <sz val="8"/>
      <name val="Arial"/>
      <family val="2"/>
    </font>
    <font>
      <sz val="9"/>
      <name val="Arial"/>
      <family val="2"/>
    </font>
    <font>
      <b/>
      <sz val="10"/>
      <color indexed="10"/>
      <name val="Arial"/>
      <family val="2"/>
    </font>
    <font>
      <sz val="9"/>
      <color indexed="8"/>
      <name val="Arial"/>
      <family val="2"/>
    </font>
    <font>
      <sz val="10"/>
      <color indexed="10"/>
      <name val="Arial"/>
      <family val="2"/>
    </font>
    <font>
      <sz val="10"/>
      <color indexed="8"/>
      <name val="Arial"/>
      <family val="2"/>
    </font>
    <font>
      <b/>
      <sz val="8"/>
      <name val="Arial"/>
      <family val="2"/>
    </font>
    <font>
      <sz val="10"/>
      <color indexed="8"/>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color indexed="10"/>
      <name val="Arial"/>
      <family val="2"/>
    </font>
    <font>
      <sz val="11"/>
      <name val="Calibri"/>
      <family val="2"/>
    </font>
    <font>
      <b/>
      <sz val="11"/>
      <name val="Arial"/>
      <family val="2"/>
    </font>
    <font>
      <sz val="10"/>
      <name val="Arial"/>
      <family val="2"/>
    </font>
    <font>
      <sz val="11"/>
      <color theme="0"/>
      <name val="Calibri"/>
      <family val="2"/>
      <scheme val="minor"/>
    </font>
    <font>
      <b/>
      <sz val="11"/>
      <color rgb="FFFA7D00"/>
      <name val="Calibri"/>
      <family val="2"/>
      <scheme val="minor"/>
    </font>
    <font>
      <u/>
      <sz val="10"/>
      <color theme="10"/>
      <name val="Arial"/>
      <family val="2"/>
    </font>
    <font>
      <sz val="9"/>
      <color indexed="81"/>
      <name val="Tahoma"/>
      <family val="2"/>
    </font>
    <font>
      <b/>
      <sz val="9"/>
      <color indexed="81"/>
      <name val="Tahoma"/>
      <family val="2"/>
    </font>
    <font>
      <b/>
      <sz val="10"/>
      <color rgb="FFFF0000"/>
      <name val="Arial"/>
      <family val="2"/>
    </font>
    <font>
      <b/>
      <sz val="9"/>
      <color theme="4"/>
      <name val="Arial"/>
      <family val="2"/>
    </font>
    <font>
      <b/>
      <sz val="10"/>
      <color theme="4"/>
      <name val="Arial"/>
      <family val="2"/>
    </font>
    <font>
      <b/>
      <sz val="9"/>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5"/>
      </patternFill>
    </fill>
    <fill>
      <patternFill patternType="solid">
        <fgColor rgb="FFF2F2F2"/>
      </patternFill>
    </fill>
  </fills>
  <borders count="3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D9D9D9"/>
      </top>
      <bottom/>
      <diagonal/>
    </border>
    <border>
      <left style="thin">
        <color theme="0" tint="-0.14993743705557422"/>
      </left>
      <right style="thin">
        <color theme="0" tint="-0.14993743705557422"/>
      </right>
      <top style="medium">
        <color indexed="64"/>
      </top>
      <bottom style="thin">
        <color theme="0" tint="-0.14993743705557422"/>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240">
    <xf numFmtId="0" fontId="0"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20" fillId="3" borderId="0" applyNumberFormat="0" applyBorder="0" applyAlignment="0" applyProtection="0"/>
    <xf numFmtId="0" fontId="21" fillId="20" borderId="1" applyNumberFormat="0" applyAlignment="0" applyProtection="0"/>
    <xf numFmtId="0" fontId="22" fillId="21" borderId="2" applyNumberFormat="0" applyAlignment="0" applyProtection="0"/>
    <xf numFmtId="43" fontId="6" fillId="0" borderId="0" applyFont="0" applyFill="0" applyBorder="0" applyAlignment="0" applyProtection="0"/>
    <xf numFmtId="44" fontId="6" fillId="0" borderId="0" applyFont="0" applyFill="0" applyBorder="0" applyAlignment="0" applyProtection="0"/>
    <xf numFmtId="0" fontId="23" fillId="0" borderId="0" applyNumberFormat="0" applyFill="0" applyBorder="0" applyAlignment="0" applyProtection="0"/>
    <xf numFmtId="0" fontId="24" fillId="4" borderId="0" applyNumberFormat="0" applyBorder="0" applyAlignment="0" applyProtection="0"/>
    <xf numFmtId="0" fontId="25" fillId="0" borderId="3" applyNumberFormat="0" applyFill="0" applyAlignment="0" applyProtection="0"/>
    <xf numFmtId="0" fontId="26" fillId="0" borderId="4" applyNumberFormat="0" applyFill="0" applyAlignment="0" applyProtection="0"/>
    <xf numFmtId="0" fontId="27" fillId="0" borderId="5" applyNumberFormat="0" applyFill="0" applyAlignment="0" applyProtection="0"/>
    <xf numFmtId="0" fontId="27" fillId="0" borderId="0" applyNumberFormat="0" applyFill="0" applyBorder="0" applyAlignment="0" applyProtection="0"/>
    <xf numFmtId="0" fontId="28" fillId="7" borderId="1" applyNumberFormat="0" applyAlignment="0" applyProtection="0"/>
    <xf numFmtId="0" fontId="29" fillId="0" borderId="6" applyNumberFormat="0" applyFill="0" applyAlignment="0" applyProtection="0"/>
    <xf numFmtId="0" fontId="30"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 fillId="23" borderId="7" applyNumberFormat="0" applyFont="0" applyAlignment="0" applyProtection="0"/>
    <xf numFmtId="0" fontId="31" fillId="20" borderId="8" applyNumberFormat="0" applyAlignment="0" applyProtection="0"/>
    <xf numFmtId="0" fontId="32" fillId="0" borderId="0" applyNumberFormat="0" applyFill="0" applyBorder="0" applyAlignment="0" applyProtection="0"/>
    <xf numFmtId="0" fontId="33" fillId="0" borderId="9" applyNumberFormat="0" applyFill="0" applyAlignment="0" applyProtection="0"/>
    <xf numFmtId="0" fontId="34" fillId="0" borderId="0" applyNumberForma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0" fontId="8" fillId="23" borderId="7" applyNumberFormat="0" applyFont="0" applyAlignment="0" applyProtection="0"/>
    <xf numFmtId="0" fontId="6" fillId="0" borderId="0"/>
    <xf numFmtId="0" fontId="6" fillId="0" borderId="0"/>
    <xf numFmtId="43" fontId="38" fillId="0" borderId="0" applyFont="0" applyFill="0" applyBorder="0" applyAlignment="0" applyProtection="0"/>
    <xf numFmtId="44" fontId="38" fillId="0" borderId="0" applyFont="0" applyFill="0" applyBorder="0" applyAlignment="0" applyProtection="0"/>
    <xf numFmtId="0" fontId="38" fillId="23" borderId="7" applyNumberFormat="0" applyFont="0" applyAlignment="0" applyProtection="0"/>
    <xf numFmtId="0" fontId="18" fillId="2"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9" fillId="25"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1" fillId="20" borderId="1" applyNumberFormat="0" applyAlignment="0" applyProtection="0"/>
    <xf numFmtId="0" fontId="40" fillId="26" borderId="21" applyNumberFormat="0" applyAlignment="0" applyProtection="0"/>
    <xf numFmtId="0" fontId="21" fillId="20" borderId="1" applyNumberFormat="0" applyAlignment="0" applyProtection="0"/>
    <xf numFmtId="0" fontId="22" fillId="21" borderId="2" applyNumberFormat="0" applyAlignment="0" applyProtection="0"/>
    <xf numFmtId="0" fontId="22" fillId="21" borderId="2"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4" borderId="0" applyNumberFormat="0" applyBorder="0" applyAlignment="0" applyProtection="0"/>
    <xf numFmtId="0" fontId="24" fillId="4" borderId="0" applyNumberFormat="0" applyBorder="0" applyAlignment="0" applyProtection="0"/>
    <xf numFmtId="0" fontId="25" fillId="0" borderId="3" applyNumberFormat="0" applyFill="0" applyAlignment="0" applyProtection="0"/>
    <xf numFmtId="0" fontId="25" fillId="0" borderId="3" applyNumberFormat="0" applyFill="0" applyAlignment="0" applyProtection="0"/>
    <xf numFmtId="0" fontId="26" fillId="0" borderId="4" applyNumberFormat="0" applyFill="0" applyAlignment="0" applyProtection="0"/>
    <xf numFmtId="0" fontId="26" fillId="0" borderId="4" applyNumberFormat="0" applyFill="0" applyAlignment="0" applyProtection="0"/>
    <xf numFmtId="0" fontId="27" fillId="0" borderId="5" applyNumberFormat="0" applyFill="0" applyAlignment="0" applyProtection="0"/>
    <xf numFmtId="0" fontId="27" fillId="0" borderId="5"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41" fillId="0" borderId="0" applyNumberFormat="0" applyFill="0" applyBorder="0" applyAlignment="0" applyProtection="0">
      <alignment vertical="top"/>
      <protection locked="0"/>
    </xf>
    <xf numFmtId="0" fontId="28" fillId="7" borderId="1" applyNumberFormat="0" applyAlignment="0" applyProtection="0"/>
    <xf numFmtId="0" fontId="28" fillId="7" borderId="1" applyNumberFormat="0" applyAlignment="0" applyProtection="0"/>
    <xf numFmtId="0" fontId="29" fillId="0" borderId="6" applyNumberFormat="0" applyFill="0" applyAlignment="0" applyProtection="0"/>
    <xf numFmtId="0" fontId="29" fillId="0" borderId="6" applyNumberFormat="0" applyFill="0" applyAlignment="0" applyProtection="0"/>
    <xf numFmtId="0" fontId="30" fillId="22" borderId="0" applyNumberFormat="0" applyBorder="0" applyAlignment="0" applyProtection="0"/>
    <xf numFmtId="0" fontId="30" fillId="22" borderId="0" applyNumberFormat="0" applyBorder="0" applyAlignment="0" applyProtection="0"/>
    <xf numFmtId="0" fontId="6" fillId="0" borderId="0"/>
    <xf numFmtId="0" fontId="5" fillId="0" borderId="0"/>
    <xf numFmtId="0" fontId="6" fillId="0" borderId="0"/>
    <xf numFmtId="0" fontId="18" fillId="0" borderId="0"/>
    <xf numFmtId="0" fontId="6" fillId="0" borderId="0"/>
    <xf numFmtId="0" fontId="6" fillId="0" borderId="0"/>
    <xf numFmtId="0" fontId="18" fillId="0" borderId="0"/>
    <xf numFmtId="0" fontId="6" fillId="0" borderId="0"/>
    <xf numFmtId="0" fontId="6" fillId="0" borderId="0"/>
    <xf numFmtId="0" fontId="18" fillId="0" borderId="0"/>
    <xf numFmtId="0" fontId="6" fillId="0" borderId="0"/>
    <xf numFmtId="0" fontId="6" fillId="0" borderId="0"/>
    <xf numFmtId="0" fontId="18" fillId="0" borderId="0"/>
    <xf numFmtId="0" fontId="6" fillId="0" borderId="0"/>
    <xf numFmtId="0" fontId="15" fillId="0" borderId="0"/>
    <xf numFmtId="0" fontId="15" fillId="0" borderId="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31" fillId="20" borderId="8" applyNumberFormat="0" applyAlignment="0" applyProtection="0"/>
    <xf numFmtId="0" fontId="31" fillId="20" borderId="8" applyNumberFormat="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0" borderId="9" applyNumberFormat="0" applyFill="0" applyAlignment="0" applyProtection="0"/>
    <xf numFmtId="0" fontId="33" fillId="0" borderId="9"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15" fillId="0" borderId="0"/>
    <xf numFmtId="0" fontId="5" fillId="0" borderId="0"/>
    <xf numFmtId="0" fontId="4" fillId="0" borderId="0"/>
    <xf numFmtId="0" fontId="4" fillId="0" borderId="0"/>
    <xf numFmtId="0" fontId="3" fillId="0" borderId="0"/>
    <xf numFmtId="0" fontId="3" fillId="0" borderId="0"/>
    <xf numFmtId="43" fontId="38" fillId="0" borderId="0" applyFont="0" applyFill="0" applyBorder="0" applyAlignment="0" applyProtection="0"/>
    <xf numFmtId="44" fontId="38" fillId="0" borderId="0" applyFont="0" applyFill="0" applyBorder="0" applyAlignment="0" applyProtection="0"/>
    <xf numFmtId="0" fontId="38" fillId="23" borderId="7" applyNumberFormat="0" applyFont="0" applyAlignment="0" applyProtection="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43" fontId="6" fillId="0" borderId="0" applyFont="0" applyFill="0" applyBorder="0" applyAlignment="0" applyProtection="0"/>
    <xf numFmtId="44" fontId="6" fillId="0" borderId="0" applyFont="0" applyFill="0" applyBorder="0" applyAlignment="0" applyProtection="0"/>
    <xf numFmtId="0" fontId="6" fillId="23" borderId="7" applyNumberFormat="0" applyFont="0" applyAlignment="0" applyProtection="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60">
    <xf numFmtId="0" fontId="0" fillId="0" borderId="0" xfId="0"/>
    <xf numFmtId="5" fontId="0" fillId="0" borderId="0" xfId="0" applyNumberFormat="1"/>
    <xf numFmtId="5" fontId="11" fillId="0" borderId="0" xfId="0" applyNumberFormat="1" applyFont="1" applyAlignment="1">
      <alignment horizontal="center" vertical="center" wrapText="1"/>
    </xf>
    <xf numFmtId="5" fontId="0" fillId="0" borderId="0" xfId="0" applyNumberFormat="1" applyFill="1"/>
    <xf numFmtId="5" fontId="8" fillId="0" borderId="0" xfId="0" applyNumberFormat="1" applyFont="1" applyFill="1" applyBorder="1" applyAlignment="1" applyProtection="1">
      <alignment horizontal="left" vertical="center"/>
    </xf>
    <xf numFmtId="5" fontId="8" fillId="0" borderId="14" xfId="0" applyNumberFormat="1" applyFont="1" applyFill="1" applyBorder="1" applyAlignment="1" applyProtection="1">
      <alignment horizontal="right" vertical="center"/>
    </xf>
    <xf numFmtId="5" fontId="0" fillId="0" borderId="0" xfId="0" applyNumberFormat="1" applyBorder="1"/>
    <xf numFmtId="5" fontId="0" fillId="0" borderId="13" xfId="0" applyNumberFormat="1" applyBorder="1"/>
    <xf numFmtId="5" fontId="0" fillId="0" borderId="14" xfId="0" applyNumberFormat="1" applyBorder="1"/>
    <xf numFmtId="5" fontId="0" fillId="0" borderId="0" xfId="0" applyNumberFormat="1" applyFill="1" applyBorder="1"/>
    <xf numFmtId="5" fontId="0" fillId="0" borderId="0" xfId="28" applyNumberFormat="1" applyFont="1" applyBorder="1"/>
    <xf numFmtId="5" fontId="8" fillId="0" borderId="0" xfId="0" applyNumberFormat="1" applyFont="1" applyFill="1" applyBorder="1" applyAlignment="1">
      <alignment horizontal="left"/>
    </xf>
    <xf numFmtId="5" fontId="0" fillId="0" borderId="0" xfId="0" applyNumberFormat="1" applyAlignment="1">
      <alignment horizontal="center"/>
    </xf>
    <xf numFmtId="5" fontId="0" fillId="0" borderId="0" xfId="0" applyNumberFormat="1" applyAlignment="1"/>
    <xf numFmtId="5" fontId="13" fillId="0" borderId="0" xfId="0" applyNumberFormat="1" applyFont="1" applyFill="1" applyBorder="1" applyAlignment="1">
      <alignment vertical="center" wrapText="1"/>
    </xf>
    <xf numFmtId="5" fontId="13" fillId="0" borderId="0" xfId="0" applyNumberFormat="1" applyFont="1" applyFill="1" applyBorder="1"/>
    <xf numFmtId="5" fontId="14" fillId="0" borderId="0" xfId="0" applyNumberFormat="1" applyFont="1" applyFill="1" applyBorder="1" applyAlignment="1">
      <alignment horizontal="left"/>
    </xf>
    <xf numFmtId="165" fontId="8" fillId="0" borderId="0" xfId="0" applyNumberFormat="1" applyFont="1" applyFill="1" applyBorder="1" applyAlignment="1">
      <alignment horizontal="left"/>
    </xf>
    <xf numFmtId="164" fontId="0" fillId="0" borderId="0" xfId="0" applyNumberFormat="1" applyBorder="1"/>
    <xf numFmtId="164" fontId="8" fillId="0" borderId="0" xfId="0" applyNumberFormat="1" applyFont="1" applyFill="1" applyBorder="1"/>
    <xf numFmtId="5" fontId="8" fillId="0" borderId="0" xfId="0" applyNumberFormat="1" applyFont="1" applyBorder="1"/>
    <xf numFmtId="5" fontId="7" fillId="0" borderId="0" xfId="0" applyNumberFormat="1" applyFont="1" applyFill="1" applyBorder="1" applyAlignment="1" applyProtection="1">
      <alignment horizontal="left" vertical="center"/>
    </xf>
    <xf numFmtId="5" fontId="11" fillId="0" borderId="0" xfId="0" applyNumberFormat="1" applyFont="1" applyBorder="1" applyAlignment="1">
      <alignment horizontal="center" vertical="center" wrapText="1"/>
    </xf>
    <xf numFmtId="5" fontId="8" fillId="0" borderId="0" xfId="0" applyNumberFormat="1" applyFont="1"/>
    <xf numFmtId="164" fontId="6" fillId="0" borderId="0" xfId="0" applyNumberFormat="1" applyFont="1" applyBorder="1"/>
    <xf numFmtId="164" fontId="0" fillId="0" borderId="0" xfId="0" applyNumberFormat="1" applyFill="1" applyBorder="1"/>
    <xf numFmtId="5" fontId="11" fillId="0" borderId="20" xfId="0" applyNumberFormat="1" applyFont="1" applyBorder="1" applyAlignment="1">
      <alignment horizontal="center" vertical="center" wrapText="1"/>
    </xf>
    <xf numFmtId="165" fontId="0" fillId="0" borderId="0" xfId="0" applyNumberFormat="1" applyBorder="1"/>
    <xf numFmtId="164" fontId="0" fillId="0" borderId="0" xfId="0" applyNumberFormat="1"/>
    <xf numFmtId="5" fontId="0" fillId="0" borderId="0" xfId="0" applyNumberFormat="1" applyBorder="1" applyAlignment="1">
      <alignment horizontal="center"/>
    </xf>
    <xf numFmtId="165" fontId="0" fillId="0" borderId="0" xfId="0" applyNumberFormat="1" applyAlignment="1">
      <alignment horizontal="center"/>
    </xf>
    <xf numFmtId="5" fontId="8" fillId="0" borderId="0" xfId="0" applyNumberFormat="1" applyFont="1" applyFill="1" applyBorder="1" applyAlignment="1" applyProtection="1">
      <alignment horizontal="right" vertical="center"/>
    </xf>
    <xf numFmtId="5" fontId="8" fillId="0" borderId="15" xfId="0" applyNumberFormat="1" applyFont="1" applyFill="1" applyBorder="1" applyAlignment="1" applyProtection="1">
      <alignment horizontal="right" vertical="center"/>
    </xf>
    <xf numFmtId="5" fontId="8" fillId="0" borderId="0" xfId="0" applyNumberFormat="1" applyFont="1" applyBorder="1" applyAlignment="1">
      <alignment horizontal="center"/>
    </xf>
    <xf numFmtId="5" fontId="8" fillId="0" borderId="14" xfId="0" applyNumberFormat="1" applyFont="1" applyBorder="1"/>
    <xf numFmtId="5" fontId="8" fillId="24" borderId="16" xfId="0" applyNumberFormat="1" applyFont="1" applyFill="1" applyBorder="1" applyAlignment="1">
      <alignment horizontal="right"/>
    </xf>
    <xf numFmtId="5" fontId="8" fillId="0" borderId="0" xfId="0" applyNumberFormat="1" applyFont="1" applyFill="1" applyBorder="1"/>
    <xf numFmtId="5" fontId="0" fillId="0" borderId="0" xfId="0" applyNumberFormat="1" applyFill="1" applyBorder="1" applyAlignment="1">
      <alignment horizontal="right"/>
    </xf>
    <xf numFmtId="5" fontId="0" fillId="0" borderId="0" xfId="0" applyNumberFormat="1" applyFill="1" applyBorder="1" applyAlignment="1">
      <alignment horizontal="center"/>
    </xf>
    <xf numFmtId="6" fontId="17" fillId="0" borderId="0" xfId="0" applyNumberFormat="1" applyFont="1" applyBorder="1" applyAlignment="1">
      <alignment horizontal="right" wrapText="1"/>
    </xf>
    <xf numFmtId="5" fontId="8" fillId="0" borderId="11" xfId="0" applyNumberFormat="1" applyFont="1" applyFill="1" applyBorder="1" applyAlignment="1" applyProtection="1">
      <alignment horizontal="right" vertical="center"/>
    </xf>
    <xf numFmtId="5" fontId="8" fillId="0" borderId="13" xfId="0" applyNumberFormat="1" applyFont="1" applyFill="1" applyBorder="1" applyAlignment="1" applyProtection="1">
      <alignment horizontal="right" vertical="center"/>
    </xf>
    <xf numFmtId="5" fontId="8" fillId="0" borderId="17" xfId="0" applyNumberFormat="1" applyFont="1" applyFill="1" applyBorder="1" applyAlignment="1" applyProtection="1">
      <alignment horizontal="right" vertical="center"/>
    </xf>
    <xf numFmtId="0" fontId="0" fillId="0" borderId="0" xfId="0" applyAlignment="1">
      <alignment horizontal="right"/>
    </xf>
    <xf numFmtId="164" fontId="8" fillId="0" borderId="14" xfId="0" applyNumberFormat="1" applyFont="1" applyFill="1" applyBorder="1" applyAlignment="1">
      <alignment horizontal="right"/>
    </xf>
    <xf numFmtId="164" fontId="8" fillId="0" borderId="0" xfId="0" applyNumberFormat="1" applyFont="1" applyBorder="1"/>
    <xf numFmtId="0" fontId="7" fillId="0" borderId="0" xfId="0" applyFont="1"/>
    <xf numFmtId="0" fontId="35" fillId="0" borderId="0" xfId="0" applyFont="1"/>
    <xf numFmtId="164" fontId="10" fillId="0" borderId="0" xfId="29" applyNumberFormat="1" applyFont="1" applyBorder="1" applyAlignment="1">
      <alignment horizontal="left" vertical="center"/>
    </xf>
    <xf numFmtId="164" fontId="8" fillId="0" borderId="14" xfId="29" applyNumberFormat="1" applyFont="1" applyBorder="1" applyAlignment="1">
      <alignment horizontal="right" vertical="center"/>
    </xf>
    <xf numFmtId="164" fontId="8" fillId="0" borderId="14" xfId="29" applyNumberFormat="1" applyFont="1" applyBorder="1" applyAlignment="1">
      <alignment horizontal="right" vertical="center" wrapText="1"/>
    </xf>
    <xf numFmtId="6" fontId="0" fillId="0" borderId="0" xfId="0" applyNumberFormat="1" applyBorder="1"/>
    <xf numFmtId="164" fontId="10" fillId="0" borderId="0" xfId="29" applyNumberFormat="1" applyFont="1" applyBorder="1" applyAlignment="1">
      <alignment horizontal="right" vertical="center"/>
    </xf>
    <xf numFmtId="164" fontId="6" fillId="0" borderId="0" xfId="28" applyNumberFormat="1" applyFont="1" applyFill="1" applyBorder="1"/>
    <xf numFmtId="5" fontId="6" fillId="0" borderId="0" xfId="28" applyNumberFormat="1" applyFont="1" applyFill="1" applyBorder="1"/>
    <xf numFmtId="164" fontId="8" fillId="0" borderId="0" xfId="0" applyNumberFormat="1" applyFont="1" applyBorder="1" applyAlignment="1">
      <alignment horizontal="center"/>
    </xf>
    <xf numFmtId="164" fontId="6" fillId="0" borderId="14" xfId="0" applyNumberFormat="1" applyFont="1" applyBorder="1" applyAlignment="1">
      <alignment horizontal="right"/>
    </xf>
    <xf numFmtId="5" fontId="8" fillId="0" borderId="0" xfId="29" applyNumberFormat="1" applyFont="1" applyFill="1" applyBorder="1"/>
    <xf numFmtId="5" fontId="7" fillId="0" borderId="0" xfId="0" applyNumberFormat="1" applyFont="1"/>
    <xf numFmtId="6" fontId="0" fillId="0" borderId="0" xfId="0" applyNumberFormat="1"/>
    <xf numFmtId="6" fontId="0" fillId="0" borderId="0" xfId="0" applyNumberFormat="1" applyBorder="1" applyAlignment="1">
      <alignment horizontal="center" vertical="center"/>
    </xf>
    <xf numFmtId="165" fontId="37" fillId="0" borderId="0" xfId="0" applyNumberFormat="1" applyFont="1"/>
    <xf numFmtId="164" fontId="0" fillId="0" borderId="16" xfId="0" applyNumberFormat="1" applyBorder="1" applyAlignment="1">
      <alignment horizontal="center"/>
    </xf>
    <xf numFmtId="0" fontId="0" fillId="0" borderId="0" xfId="0" applyBorder="1" applyAlignment="1">
      <alignment horizontal="left" indent="2"/>
    </xf>
    <xf numFmtId="0" fontId="6" fillId="0" borderId="0" xfId="54" applyFont="1" applyAlignment="1">
      <alignment horizontal="left"/>
    </xf>
    <xf numFmtId="164" fontId="6" fillId="0" borderId="0" xfId="0" applyNumberFormat="1" applyFont="1" applyBorder="1" applyAlignment="1">
      <alignment horizontal="left"/>
    </xf>
    <xf numFmtId="0" fontId="6" fillId="0" borderId="0" xfId="55" applyFont="1" applyFill="1" applyAlignment="1">
      <alignment horizontal="left"/>
    </xf>
    <xf numFmtId="5" fontId="6" fillId="0" borderId="0" xfId="0" applyNumberFormat="1" applyFont="1" applyAlignment="1">
      <alignment horizontal="left"/>
    </xf>
    <xf numFmtId="5" fontId="6" fillId="0" borderId="0" xfId="0" applyNumberFormat="1" applyFont="1" applyBorder="1" applyAlignment="1">
      <alignment horizontal="left"/>
    </xf>
    <xf numFmtId="5" fontId="6" fillId="0" borderId="0" xfId="0" applyNumberFormat="1" applyFont="1" applyFill="1" applyBorder="1" applyAlignment="1">
      <alignment horizontal="left"/>
    </xf>
    <xf numFmtId="0" fontId="6" fillId="0" borderId="0" xfId="0" applyFont="1" applyBorder="1" applyAlignment="1">
      <alignment horizontal="left" vertical="center"/>
    </xf>
    <xf numFmtId="165" fontId="0" fillId="0" borderId="0" xfId="0" applyNumberFormat="1" applyBorder="1" applyAlignment="1">
      <alignment horizontal="left"/>
    </xf>
    <xf numFmtId="0" fontId="6" fillId="0" borderId="0" xfId="0" applyFont="1" applyBorder="1" applyAlignment="1">
      <alignment horizontal="left"/>
    </xf>
    <xf numFmtId="6" fontId="0" fillId="0" borderId="0" xfId="0" applyNumberFormat="1" applyBorder="1" applyAlignment="1">
      <alignment horizontal="right" vertical="center"/>
    </xf>
    <xf numFmtId="5" fontId="6" fillId="0" borderId="0" xfId="0" applyNumberFormat="1" applyFont="1" applyBorder="1" applyAlignment="1">
      <alignment horizontal="right" vertical="center"/>
    </xf>
    <xf numFmtId="164" fontId="0" fillId="0" borderId="15" xfId="0" applyNumberFormat="1" applyFill="1" applyBorder="1"/>
    <xf numFmtId="5" fontId="0" fillId="0" borderId="13" xfId="0" applyNumberFormat="1" applyFill="1" applyBorder="1"/>
    <xf numFmtId="5" fontId="6" fillId="0" borderId="0" xfId="0" applyNumberFormat="1" applyFont="1" applyBorder="1"/>
    <xf numFmtId="0" fontId="0" fillId="0" borderId="0" xfId="0" applyAlignment="1"/>
    <xf numFmtId="164" fontId="0" fillId="0" borderId="14" xfId="0" applyNumberFormat="1" applyBorder="1" applyAlignment="1">
      <alignment horizontal="center"/>
    </xf>
    <xf numFmtId="164" fontId="0" fillId="0" borderId="0" xfId="28" applyNumberFormat="1" applyFont="1" applyFill="1" applyBorder="1"/>
    <xf numFmtId="164" fontId="18" fillId="0" borderId="0" xfId="44" applyNumberFormat="1" applyBorder="1"/>
    <xf numFmtId="5" fontId="8" fillId="0" borderId="12" xfId="29" applyNumberFormat="1" applyFont="1" applyFill="1" applyBorder="1"/>
    <xf numFmtId="164" fontId="0" fillId="0" borderId="10" xfId="0" applyNumberFormat="1" applyBorder="1" applyAlignment="1">
      <alignment horizontal="center"/>
    </xf>
    <xf numFmtId="5" fontId="8" fillId="0" borderId="13" xfId="29" applyNumberFormat="1" applyFont="1" applyFill="1" applyBorder="1"/>
    <xf numFmtId="5" fontId="8" fillId="0" borderId="13" xfId="0" applyNumberFormat="1" applyFont="1" applyBorder="1"/>
    <xf numFmtId="164" fontId="18" fillId="0" borderId="0" xfId="43" applyNumberFormat="1" applyBorder="1"/>
    <xf numFmtId="5" fontId="6" fillId="0" borderId="0" xfId="0" applyNumberFormat="1" applyFont="1" applyFill="1" applyBorder="1" applyAlignment="1" applyProtection="1">
      <alignment horizontal="left" vertical="center"/>
    </xf>
    <xf numFmtId="5" fontId="0" fillId="0" borderId="0" xfId="0" applyNumberFormat="1" applyBorder="1" applyAlignment="1">
      <alignment vertical="center"/>
    </xf>
    <xf numFmtId="0" fontId="0" fillId="0" borderId="0" xfId="0" applyAlignment="1">
      <alignment horizontal="center"/>
    </xf>
    <xf numFmtId="164" fontId="18" fillId="0" borderId="0" xfId="45" applyNumberFormat="1" applyBorder="1"/>
    <xf numFmtId="164" fontId="18" fillId="0" borderId="0" xfId="41" applyNumberFormat="1" applyBorder="1"/>
    <xf numFmtId="0" fontId="6" fillId="0" borderId="0" xfId="0" applyFont="1" applyFill="1" applyBorder="1" applyAlignment="1">
      <alignment horizontal="left" wrapText="1"/>
    </xf>
    <xf numFmtId="0" fontId="6" fillId="0" borderId="0" xfId="0" applyFont="1" applyFill="1" applyBorder="1" applyAlignment="1">
      <alignment horizontal="left" wrapText="1"/>
    </xf>
    <xf numFmtId="164" fontId="36" fillId="0" borderId="0" xfId="39" applyNumberFormat="1" applyFont="1" applyBorder="1"/>
    <xf numFmtId="164" fontId="6" fillId="0" borderId="0" xfId="0" applyNumberFormat="1" applyFont="1" applyFill="1" applyBorder="1" applyAlignment="1">
      <alignment horizontal="left"/>
    </xf>
    <xf numFmtId="164" fontId="6" fillId="0" borderId="0" xfId="0" applyNumberFormat="1" applyFont="1" applyFill="1" applyBorder="1" applyAlignment="1">
      <alignment horizontal="left"/>
    </xf>
    <xf numFmtId="164" fontId="6" fillId="0" borderId="0" xfId="0" applyNumberFormat="1" applyFont="1" applyFill="1" applyBorder="1" applyAlignment="1">
      <alignment horizontal="left"/>
    </xf>
    <xf numFmtId="0" fontId="0" fillId="0" borderId="0" xfId="0"/>
    <xf numFmtId="0" fontId="0" fillId="0" borderId="0" xfId="0" applyBorder="1"/>
    <xf numFmtId="164" fontId="6" fillId="0" borderId="0" xfId="0" applyNumberFormat="1" applyFont="1" applyFill="1" applyBorder="1"/>
    <xf numFmtId="0" fontId="6" fillId="0" borderId="0" xfId="0" applyFont="1" applyFill="1" applyBorder="1" applyAlignment="1">
      <alignment horizontal="left" wrapText="1"/>
    </xf>
    <xf numFmtId="0" fontId="6" fillId="0" borderId="0" xfId="0" applyFont="1" applyFill="1" applyBorder="1" applyAlignment="1">
      <alignment horizontal="left"/>
    </xf>
    <xf numFmtId="164" fontId="6" fillId="0" borderId="0" xfId="0" applyNumberFormat="1" applyFont="1" applyFill="1" applyBorder="1" applyAlignment="1">
      <alignment horizontal="left"/>
    </xf>
    <xf numFmtId="0" fontId="6" fillId="0" borderId="0" xfId="0" applyFont="1" applyAlignment="1">
      <alignment horizontal="left"/>
    </xf>
    <xf numFmtId="5" fontId="0" fillId="0" borderId="11" xfId="0" applyNumberFormat="1" applyFill="1" applyBorder="1"/>
    <xf numFmtId="5" fontId="8" fillId="0" borderId="12" xfId="0" applyNumberFormat="1" applyFont="1" applyFill="1" applyBorder="1"/>
    <xf numFmtId="5" fontId="8" fillId="0" borderId="14" xfId="0" applyNumberFormat="1" applyFont="1" applyFill="1" applyBorder="1"/>
    <xf numFmtId="5" fontId="8" fillId="0" borderId="10" xfId="0" applyNumberFormat="1" applyFont="1" applyFill="1" applyBorder="1"/>
    <xf numFmtId="164" fontId="0" fillId="0" borderId="17" xfId="0" applyNumberFormat="1" applyFill="1" applyBorder="1"/>
    <xf numFmtId="164" fontId="0" fillId="0" borderId="16" xfId="0" applyNumberFormat="1" applyFill="1" applyBorder="1"/>
    <xf numFmtId="5" fontId="6" fillId="0" borderId="12" xfId="0" applyNumberFormat="1" applyFont="1" applyFill="1" applyBorder="1" applyAlignment="1" applyProtection="1">
      <alignment horizontal="left" vertical="center"/>
    </xf>
    <xf numFmtId="5" fontId="6" fillId="0" borderId="10" xfId="0" applyNumberFormat="1" applyFont="1" applyFill="1" applyBorder="1" applyAlignment="1" applyProtection="1">
      <alignment horizontal="left" vertical="center"/>
    </xf>
    <xf numFmtId="5" fontId="6" fillId="0" borderId="14" xfId="0" applyNumberFormat="1" applyFont="1" applyFill="1" applyBorder="1" applyAlignment="1" applyProtection="1">
      <alignment horizontal="left" vertical="center"/>
    </xf>
    <xf numFmtId="0" fontId="6" fillId="0" borderId="15" xfId="0" applyFont="1" applyFill="1" applyBorder="1" applyAlignment="1">
      <alignment horizontal="left"/>
    </xf>
    <xf numFmtId="5" fontId="6" fillId="0" borderId="15" xfId="0" applyNumberFormat="1" applyFont="1" applyFill="1" applyBorder="1" applyAlignment="1" applyProtection="1">
      <alignment horizontal="left" vertical="center"/>
    </xf>
    <xf numFmtId="5" fontId="7" fillId="0" borderId="13" xfId="0" applyNumberFormat="1" applyFont="1" applyFill="1" applyBorder="1" applyAlignment="1" applyProtection="1">
      <alignment horizontal="left"/>
    </xf>
    <xf numFmtId="5" fontId="8" fillId="0" borderId="13" xfId="0" applyNumberFormat="1" applyFont="1" applyFill="1" applyBorder="1" applyAlignment="1" applyProtection="1">
      <alignment horizontal="left"/>
    </xf>
    <xf numFmtId="0" fontId="6" fillId="0" borderId="15" xfId="0" applyFont="1" applyFill="1" applyBorder="1" applyAlignment="1">
      <alignment horizontal="left" wrapText="1"/>
    </xf>
    <xf numFmtId="5" fontId="7" fillId="0" borderId="0" xfId="0" applyNumberFormat="1" applyFont="1" applyBorder="1" applyAlignment="1">
      <alignment horizontal="center"/>
    </xf>
    <xf numFmtId="5" fontId="7" fillId="0" borderId="0" xfId="0" applyNumberFormat="1" applyFont="1" applyAlignment="1">
      <alignment horizontal="center"/>
    </xf>
    <xf numFmtId="5" fontId="7" fillId="0" borderId="11" xfId="0" applyNumberFormat="1" applyFont="1" applyBorder="1" applyAlignment="1">
      <alignment horizontal="center"/>
    </xf>
    <xf numFmtId="5" fontId="7" fillId="0" borderId="13" xfId="0" applyNumberFormat="1" applyFont="1" applyBorder="1" applyAlignment="1">
      <alignment horizontal="center"/>
    </xf>
    <xf numFmtId="5" fontId="7" fillId="0" borderId="17" xfId="0" applyNumberFormat="1" applyFont="1" applyBorder="1" applyAlignment="1">
      <alignment horizontal="center"/>
    </xf>
    <xf numFmtId="164" fontId="0" fillId="0" borderId="14" xfId="0" applyNumberFormat="1" applyFill="1" applyBorder="1" applyAlignment="1">
      <alignment horizontal="center"/>
    </xf>
    <xf numFmtId="5" fontId="8" fillId="0" borderId="12" xfId="0" applyNumberFormat="1" applyFont="1" applyFill="1" applyBorder="1" applyAlignment="1" applyProtection="1">
      <alignment horizontal="right" vertical="center"/>
    </xf>
    <xf numFmtId="164" fontId="8" fillId="0" borderId="0" xfId="0" applyNumberFormat="1" applyFont="1" applyFill="1" applyBorder="1" applyAlignment="1">
      <alignment horizontal="center"/>
    </xf>
    <xf numFmtId="164" fontId="6" fillId="0" borderId="0" xfId="29" applyNumberFormat="1" applyFont="1" applyBorder="1" applyAlignment="1">
      <alignment horizontal="left" vertical="center"/>
    </xf>
    <xf numFmtId="5" fontId="6" fillId="0" borderId="13" xfId="0" applyNumberFormat="1" applyFont="1" applyFill="1" applyBorder="1" applyAlignment="1" applyProtection="1">
      <alignment horizontal="left"/>
    </xf>
    <xf numFmtId="164" fontId="10" fillId="0" borderId="0" xfId="0" applyNumberFormat="1" applyFont="1" applyFill="1" applyBorder="1"/>
    <xf numFmtId="5" fontId="6" fillId="0" borderId="13" xfId="0" applyNumberFormat="1" applyFont="1" applyFill="1" applyBorder="1" applyAlignment="1" applyProtection="1">
      <alignment horizontal="left" vertical="center"/>
    </xf>
    <xf numFmtId="5" fontId="8" fillId="24" borderId="13" xfId="0" applyNumberFormat="1" applyFont="1" applyFill="1" applyBorder="1" applyAlignment="1" applyProtection="1">
      <alignment horizontal="right" vertical="center"/>
    </xf>
    <xf numFmtId="5" fontId="8" fillId="0" borderId="13" xfId="0" applyNumberFormat="1" applyFont="1" applyFill="1" applyBorder="1" applyAlignment="1">
      <alignment horizontal="left"/>
    </xf>
    <xf numFmtId="5" fontId="16" fillId="0" borderId="20" xfId="0" applyNumberFormat="1" applyFont="1" applyFill="1" applyBorder="1" applyAlignment="1">
      <alignment horizontal="center" vertical="center" textRotation="90" wrapText="1"/>
    </xf>
    <xf numFmtId="5" fontId="9" fillId="0" borderId="11" xfId="0" applyNumberFormat="1" applyFont="1" applyBorder="1" applyAlignment="1">
      <alignment horizontal="center" vertical="center" wrapText="1"/>
    </xf>
    <xf numFmtId="5" fontId="9" fillId="0" borderId="12" xfId="0" applyNumberFormat="1" applyFont="1" applyBorder="1" applyAlignment="1">
      <alignment horizontal="center" vertical="center" wrapText="1"/>
    </xf>
    <xf numFmtId="5" fontId="9" fillId="0" borderId="18" xfId="0" applyNumberFormat="1" applyFont="1" applyBorder="1" applyAlignment="1">
      <alignment horizontal="center" vertical="center" wrapText="1"/>
    </xf>
    <xf numFmtId="5" fontId="9" fillId="0" borderId="20" xfId="0" applyNumberFormat="1" applyFont="1" applyBorder="1" applyAlignment="1">
      <alignment horizontal="center" vertical="center" wrapText="1"/>
    </xf>
    <xf numFmtId="5" fontId="9" fillId="0" borderId="19" xfId="0" applyNumberFormat="1" applyFont="1" applyBorder="1" applyAlignment="1">
      <alignment horizontal="center" vertical="center" wrapText="1"/>
    </xf>
    <xf numFmtId="5" fontId="7" fillId="0" borderId="18" xfId="0" applyNumberFormat="1" applyFont="1" applyBorder="1" applyAlignment="1">
      <alignment horizontal="center" vertical="center"/>
    </xf>
    <xf numFmtId="164" fontId="0" fillId="0" borderId="0" xfId="0" applyNumberFormat="1" applyFill="1" applyBorder="1" applyAlignment="1"/>
    <xf numFmtId="5" fontId="8" fillId="0" borderId="28" xfId="0" applyNumberFormat="1" applyFont="1" applyBorder="1"/>
    <xf numFmtId="5" fontId="8" fillId="0" borderId="13" xfId="0" applyNumberFormat="1" applyFont="1" applyFill="1" applyBorder="1"/>
    <xf numFmtId="5" fontId="0" fillId="0" borderId="27" xfId="0" applyNumberFormat="1" applyFill="1" applyBorder="1"/>
    <xf numFmtId="5" fontId="8" fillId="0" borderId="19" xfId="0" applyNumberFormat="1" applyFont="1" applyFill="1" applyBorder="1" applyAlignment="1" applyProtection="1"/>
    <xf numFmtId="5" fontId="8" fillId="0" borderId="22" xfId="0" applyNumberFormat="1" applyFont="1" applyBorder="1"/>
    <xf numFmtId="5" fontId="9" fillId="0" borderId="20" xfId="0" applyNumberFormat="1" applyFont="1" applyFill="1" applyBorder="1" applyAlignment="1">
      <alignment horizontal="right" wrapText="1"/>
    </xf>
    <xf numFmtId="5" fontId="6" fillId="0" borderId="28" xfId="0" applyNumberFormat="1" applyFont="1" applyBorder="1"/>
    <xf numFmtId="5" fontId="9" fillId="0" borderId="23" xfId="164" applyNumberFormat="1" applyFont="1" applyFill="1" applyBorder="1" applyAlignment="1">
      <alignment horizontal="center" vertical="center" wrapText="1"/>
    </xf>
    <xf numFmtId="5" fontId="8" fillId="0" borderId="22" xfId="0" applyNumberFormat="1" applyFont="1" applyFill="1" applyBorder="1"/>
    <xf numFmtId="5" fontId="9" fillId="0" borderId="26" xfId="0" applyNumberFormat="1" applyFont="1" applyBorder="1" applyAlignment="1">
      <alignment horizontal="center" vertical="center" wrapText="1"/>
    </xf>
    <xf numFmtId="5" fontId="8" fillId="0" borderId="20" xfId="0" applyNumberFormat="1" applyFont="1" applyFill="1" applyBorder="1" applyAlignment="1" applyProtection="1"/>
    <xf numFmtId="5" fontId="8" fillId="0" borderId="25" xfId="0" applyNumberFormat="1" applyFont="1" applyFill="1" applyBorder="1"/>
    <xf numFmtId="5" fontId="0" fillId="0" borderId="28" xfId="0" applyNumberFormat="1" applyFill="1" applyBorder="1"/>
    <xf numFmtId="5" fontId="9" fillId="0" borderId="18" xfId="0" applyNumberFormat="1" applyFont="1" applyBorder="1" applyAlignment="1">
      <alignment horizontal="center" vertical="center" textRotation="90" wrapText="1"/>
    </xf>
    <xf numFmtId="5" fontId="11" fillId="0" borderId="27" xfId="0" applyNumberFormat="1" applyFont="1" applyFill="1" applyBorder="1" applyAlignment="1">
      <alignment horizontal="right" wrapText="1"/>
    </xf>
    <xf numFmtId="5" fontId="8" fillId="0" borderId="11" xfId="0" applyNumberFormat="1" applyFont="1" applyFill="1" applyBorder="1"/>
    <xf numFmtId="5" fontId="8" fillId="0" borderId="18" xfId="0" applyNumberFormat="1" applyFont="1" applyFill="1" applyBorder="1" applyAlignment="1" applyProtection="1"/>
    <xf numFmtId="164" fontId="0" fillId="0" borderId="0" xfId="0" applyNumberFormat="1" applyBorder="1" applyAlignment="1"/>
    <xf numFmtId="5" fontId="11" fillId="0" borderId="12" xfId="0" applyNumberFormat="1" applyFont="1" applyFill="1" applyBorder="1" applyAlignment="1">
      <alignment horizontal="right" wrapText="1"/>
    </xf>
    <xf numFmtId="5" fontId="0" fillId="0" borderId="22" xfId="0" applyNumberFormat="1" applyBorder="1"/>
    <xf numFmtId="5" fontId="8" fillId="0" borderId="27" xfId="0" applyNumberFormat="1" applyFont="1" applyFill="1" applyBorder="1"/>
    <xf numFmtId="5" fontId="8" fillId="0" borderId="23" xfId="0" applyNumberFormat="1" applyFont="1" applyFill="1" applyBorder="1" applyAlignment="1" applyProtection="1"/>
    <xf numFmtId="5" fontId="8" fillId="0" borderId="26" xfId="0" applyNumberFormat="1" applyFont="1" applyFill="1" applyBorder="1" applyAlignment="1" applyProtection="1"/>
    <xf numFmtId="5" fontId="11" fillId="0" borderId="10" xfId="0" applyNumberFormat="1" applyFont="1" applyFill="1" applyBorder="1" applyAlignment="1">
      <alignment horizontal="right" wrapText="1"/>
    </xf>
    <xf numFmtId="5" fontId="7" fillId="0" borderId="18" xfId="0" applyNumberFormat="1" applyFont="1" applyBorder="1" applyAlignment="1">
      <alignment vertical="center"/>
    </xf>
    <xf numFmtId="5" fontId="9" fillId="0" borderId="18" xfId="164" applyNumberFormat="1" applyFont="1" applyFill="1" applyBorder="1" applyAlignment="1">
      <alignment horizontal="center" vertical="center" wrapText="1"/>
    </xf>
    <xf numFmtId="0" fontId="7" fillId="0" borderId="20" xfId="0" applyFont="1" applyFill="1" applyBorder="1" applyAlignment="1">
      <alignment horizontal="center" vertical="center" wrapText="1"/>
    </xf>
    <xf numFmtId="5" fontId="8" fillId="0" borderId="22" xfId="29" applyNumberFormat="1" applyFont="1" applyFill="1" applyBorder="1"/>
    <xf numFmtId="0" fontId="0" fillId="0" borderId="0" xfId="0" applyBorder="1" applyAlignment="1"/>
    <xf numFmtId="5" fontId="11" fillId="0" borderId="11" xfId="0" applyNumberFormat="1" applyFont="1" applyFill="1" applyBorder="1" applyAlignment="1">
      <alignment horizontal="right" wrapText="1"/>
    </xf>
    <xf numFmtId="5" fontId="0" fillId="0" borderId="0" xfId="0" applyNumberFormat="1" applyBorder="1" applyAlignment="1"/>
    <xf numFmtId="5" fontId="7" fillId="0" borderId="19" xfId="0" applyNumberFormat="1" applyFont="1" applyBorder="1" applyAlignment="1">
      <alignment vertical="center"/>
    </xf>
    <xf numFmtId="5" fontId="6" fillId="0" borderId="16" xfId="0" applyNumberFormat="1" applyFont="1" applyFill="1" applyBorder="1" applyAlignment="1" applyProtection="1">
      <alignment horizontal="left" vertical="center"/>
    </xf>
    <xf numFmtId="5" fontId="9" fillId="0" borderId="20" xfId="164" applyNumberFormat="1" applyFont="1" applyFill="1" applyBorder="1" applyAlignment="1">
      <alignment horizontal="center" vertical="center" wrapText="1"/>
    </xf>
    <xf numFmtId="5" fontId="9" fillId="0" borderId="20" xfId="164" applyNumberFormat="1" applyFont="1" applyBorder="1" applyAlignment="1">
      <alignment horizontal="center" vertical="center" wrapText="1"/>
    </xf>
    <xf numFmtId="5" fontId="0" fillId="0" borderId="28" xfId="0" applyNumberFormat="1" applyBorder="1"/>
    <xf numFmtId="164" fontId="0" fillId="0" borderId="29" xfId="0" applyNumberFormat="1" applyFill="1" applyBorder="1"/>
    <xf numFmtId="5" fontId="8" fillId="0" borderId="29" xfId="0" applyNumberFormat="1" applyFont="1" applyFill="1" applyBorder="1"/>
    <xf numFmtId="5" fontId="8" fillId="0" borderId="28" xfId="0" applyNumberFormat="1" applyFont="1" applyFill="1" applyBorder="1"/>
    <xf numFmtId="5" fontId="8" fillId="0" borderId="28" xfId="29" applyNumberFormat="1" applyFont="1" applyFill="1" applyBorder="1"/>
    <xf numFmtId="5" fontId="8" fillId="0" borderId="27" xfId="29" applyNumberFormat="1" applyFont="1" applyFill="1" applyBorder="1"/>
    <xf numFmtId="5" fontId="7" fillId="0" borderId="26" xfId="0" applyNumberFormat="1" applyFont="1" applyBorder="1" applyAlignment="1">
      <alignment horizontal="center" vertical="center"/>
    </xf>
    <xf numFmtId="164" fontId="6" fillId="0" borderId="12" xfId="0" applyNumberFormat="1" applyFont="1" applyFill="1" applyBorder="1" applyAlignment="1">
      <alignment horizontal="left"/>
    </xf>
    <xf numFmtId="164" fontId="6" fillId="0" borderId="14" xfId="29" applyNumberFormat="1" applyFont="1" applyBorder="1" applyAlignment="1">
      <alignment horizontal="right"/>
    </xf>
    <xf numFmtId="5" fontId="9" fillId="0" borderId="26" xfId="164" applyNumberFormat="1" applyFont="1" applyFill="1" applyBorder="1" applyAlignment="1">
      <alignment horizontal="center" vertical="center" wrapText="1"/>
    </xf>
    <xf numFmtId="164" fontId="6" fillId="0" borderId="0" xfId="28" applyNumberFormat="1" applyFont="1" applyFill="1" applyBorder="1"/>
    <xf numFmtId="5" fontId="9" fillId="0" borderId="20" xfId="164" applyNumberFormat="1" applyFont="1" applyBorder="1" applyAlignment="1">
      <alignment horizontal="center" vertical="center" wrapText="1"/>
    </xf>
    <xf numFmtId="5" fontId="8" fillId="0" borderId="25" xfId="29" applyNumberFormat="1" applyFont="1" applyFill="1" applyBorder="1"/>
    <xf numFmtId="164" fontId="0" fillId="0" borderId="24" xfId="0" applyNumberFormat="1" applyFill="1" applyBorder="1"/>
    <xf numFmtId="5" fontId="11" fillId="0" borderId="25" xfId="0" applyNumberFormat="1" applyFont="1" applyFill="1" applyBorder="1" applyAlignment="1">
      <alignment horizontal="right" wrapText="1"/>
    </xf>
    <xf numFmtId="5" fontId="44" fillId="0" borderId="26" xfId="29" applyNumberFormat="1" applyFont="1" applyFill="1" applyBorder="1" applyAlignment="1">
      <alignment horizontal="center" vertical="center"/>
    </xf>
    <xf numFmtId="5" fontId="9" fillId="0" borderId="30" xfId="0" applyNumberFormat="1" applyFont="1" applyBorder="1" applyAlignment="1">
      <alignment horizontal="center" vertical="center" wrapText="1"/>
    </xf>
    <xf numFmtId="5" fontId="11" fillId="0" borderId="31" xfId="0" applyNumberFormat="1" applyFont="1" applyFill="1" applyBorder="1" applyAlignment="1">
      <alignment horizontal="right" wrapText="1"/>
    </xf>
    <xf numFmtId="5" fontId="9" fillId="0" borderId="10" xfId="0" applyNumberFormat="1" applyFont="1" applyBorder="1" applyAlignment="1">
      <alignment horizontal="center" vertical="center" wrapText="1"/>
    </xf>
    <xf numFmtId="0" fontId="7" fillId="0" borderId="26" xfId="0" applyFont="1" applyBorder="1" applyAlignment="1"/>
    <xf numFmtId="5" fontId="0" fillId="0" borderId="29" xfId="0" applyNumberFormat="1" applyFill="1" applyBorder="1"/>
    <xf numFmtId="5" fontId="15" fillId="0" borderId="28" xfId="0" applyNumberFormat="1" applyFont="1" applyFill="1" applyBorder="1"/>
    <xf numFmtId="5" fontId="0" fillId="0" borderId="26" xfId="0" applyNumberFormat="1" applyFill="1" applyBorder="1" applyAlignment="1"/>
    <xf numFmtId="5" fontId="0" fillId="0" borderId="27" xfId="0" applyNumberFormat="1" applyBorder="1"/>
    <xf numFmtId="5" fontId="6" fillId="0" borderId="29" xfId="0" applyNumberFormat="1" applyFont="1" applyBorder="1"/>
    <xf numFmtId="0" fontId="7" fillId="0" borderId="26" xfId="0" applyFont="1" applyBorder="1" applyAlignment="1">
      <alignment horizontal="center" vertical="center"/>
    </xf>
    <xf numFmtId="164" fontId="7" fillId="0" borderId="20" xfId="0" applyNumberFormat="1" applyFont="1" applyBorder="1" applyAlignment="1">
      <alignment horizontal="right" wrapText="1"/>
    </xf>
    <xf numFmtId="164" fontId="7" fillId="0" borderId="30" xfId="0" applyNumberFormat="1" applyFont="1" applyBorder="1" applyAlignment="1">
      <alignment horizontal="right"/>
    </xf>
    <xf numFmtId="164" fontId="7" fillId="0" borderId="20" xfId="0" applyNumberFormat="1" applyFont="1" applyBorder="1" applyAlignment="1">
      <alignment horizontal="right"/>
    </xf>
    <xf numFmtId="164" fontId="7" fillId="0" borderId="19" xfId="0" applyNumberFormat="1" applyFont="1" applyBorder="1" applyAlignment="1">
      <alignment horizontal="right"/>
    </xf>
    <xf numFmtId="164" fontId="7" fillId="0" borderId="23" xfId="0" applyNumberFormat="1" applyFont="1" applyBorder="1" applyAlignment="1">
      <alignment horizontal="right"/>
    </xf>
    <xf numFmtId="164" fontId="7" fillId="0" borderId="26" xfId="0" applyNumberFormat="1" applyFont="1" applyBorder="1" applyAlignment="1">
      <alignment horizontal="right"/>
    </xf>
    <xf numFmtId="164" fontId="7" fillId="0" borderId="26" xfId="0" applyNumberFormat="1" applyFont="1" applyBorder="1"/>
    <xf numFmtId="5" fontId="46" fillId="0" borderId="30" xfId="0" applyNumberFormat="1" applyFont="1" applyBorder="1" applyAlignment="1">
      <alignment horizontal="center" vertical="center"/>
    </xf>
    <xf numFmtId="5" fontId="46" fillId="0" borderId="27" xfId="29" applyNumberFormat="1" applyFont="1" applyFill="1" applyBorder="1" applyAlignment="1">
      <alignment horizontal="center" vertical="center"/>
    </xf>
    <xf numFmtId="5" fontId="46" fillId="0" borderId="26" xfId="29" applyNumberFormat="1" applyFont="1" applyFill="1" applyBorder="1" applyAlignment="1">
      <alignment horizontal="center" vertical="center"/>
    </xf>
    <xf numFmtId="164" fontId="46" fillId="0" borderId="27" xfId="0" applyNumberFormat="1" applyFont="1" applyBorder="1" applyAlignment="1">
      <alignment horizontal="center" vertical="center"/>
    </xf>
    <xf numFmtId="0" fontId="46" fillId="0" borderId="0" xfId="0" applyFont="1" applyAlignment="1">
      <alignment horizontal="center" vertical="center"/>
    </xf>
    <xf numFmtId="5" fontId="46" fillId="0" borderId="0" xfId="0" applyNumberFormat="1" applyFont="1" applyAlignment="1">
      <alignment horizontal="center" vertical="center"/>
    </xf>
    <xf numFmtId="0" fontId="44" fillId="0" borderId="0" xfId="0" applyFont="1"/>
    <xf numFmtId="5" fontId="44" fillId="0" borderId="0" xfId="0" applyNumberFormat="1" applyFont="1"/>
    <xf numFmtId="5" fontId="44" fillId="0" borderId="18" xfId="29" applyNumberFormat="1" applyFont="1" applyFill="1" applyBorder="1" applyAlignment="1">
      <alignment horizontal="center" vertical="center"/>
    </xf>
    <xf numFmtId="0" fontId="44" fillId="0" borderId="0" xfId="0" applyFont="1" applyAlignment="1">
      <alignment horizontal="center" vertical="center"/>
    </xf>
    <xf numFmtId="5" fontId="44" fillId="0" borderId="0" xfId="0" applyNumberFormat="1" applyFont="1" applyAlignment="1">
      <alignment horizontal="center" vertical="center"/>
    </xf>
    <xf numFmtId="164" fontId="44" fillId="0" borderId="26" xfId="0" applyNumberFormat="1" applyFont="1" applyBorder="1" applyAlignment="1">
      <alignment horizontal="center"/>
    </xf>
    <xf numFmtId="164" fontId="0" fillId="0" borderId="13" xfId="0" applyNumberFormat="1" applyFill="1" applyBorder="1"/>
    <xf numFmtId="5" fontId="8" fillId="0" borderId="29" xfId="0" applyNumberFormat="1" applyFont="1" applyBorder="1"/>
    <xf numFmtId="5" fontId="11" fillId="0" borderId="26" xfId="0" applyNumberFormat="1" applyFont="1" applyFill="1" applyBorder="1" applyAlignment="1">
      <alignment horizontal="right" wrapText="1"/>
    </xf>
    <xf numFmtId="5" fontId="44" fillId="0" borderId="26" xfId="0" applyNumberFormat="1" applyFont="1" applyBorder="1" applyAlignment="1">
      <alignment vertical="center"/>
    </xf>
    <xf numFmtId="5" fontId="11" fillId="0" borderId="0" xfId="0" applyNumberFormat="1" applyFont="1" applyAlignment="1">
      <alignment horizontal="right"/>
    </xf>
    <xf numFmtId="5" fontId="9" fillId="0" borderId="18" xfId="0" applyNumberFormat="1" applyFont="1" applyFill="1" applyBorder="1" applyAlignment="1">
      <alignment vertical="center" wrapText="1"/>
    </xf>
    <xf numFmtId="5" fontId="9" fillId="0" borderId="30" xfId="164" applyNumberFormat="1" applyFont="1" applyFill="1" applyBorder="1" applyAlignment="1">
      <alignment horizontal="center" vertical="center" wrapText="1"/>
    </xf>
    <xf numFmtId="5" fontId="46" fillId="0" borderId="26" xfId="0" applyNumberFormat="1" applyFont="1" applyBorder="1" applyAlignment="1">
      <alignment horizontal="center" vertical="center"/>
    </xf>
    <xf numFmtId="5" fontId="6" fillId="0" borderId="14" xfId="0" applyNumberFormat="1" applyFont="1" applyBorder="1"/>
    <xf numFmtId="5" fontId="6" fillId="0" borderId="14" xfId="0" applyNumberFormat="1" applyFont="1" applyFill="1" applyBorder="1"/>
    <xf numFmtId="5" fontId="6" fillId="0" borderId="10" xfId="29" applyNumberFormat="1" applyFont="1" applyFill="1" applyBorder="1"/>
    <xf numFmtId="5" fontId="6" fillId="0" borderId="14" xfId="29" applyNumberFormat="1" applyFont="1" applyFill="1" applyBorder="1"/>
    <xf numFmtId="5" fontId="6" fillId="0" borderId="32" xfId="0" applyNumberFormat="1" applyFont="1" applyFill="1" applyBorder="1"/>
    <xf numFmtId="5" fontId="6" fillId="0" borderId="33" xfId="0" applyNumberFormat="1" applyFont="1" applyFill="1" applyBorder="1"/>
    <xf numFmtId="5" fontId="6" fillId="0" borderId="34" xfId="0" applyNumberFormat="1" applyFont="1" applyBorder="1"/>
    <xf numFmtId="5" fontId="6" fillId="0" borderId="32" xfId="0" applyNumberFormat="1" applyFont="1" applyFill="1" applyBorder="1"/>
    <xf numFmtId="5" fontId="6" fillId="0" borderId="34" xfId="0" applyNumberFormat="1" applyFont="1" applyFill="1" applyBorder="1"/>
    <xf numFmtId="5" fontId="6" fillId="0" borderId="32" xfId="0" applyNumberFormat="1" applyFont="1" applyBorder="1"/>
    <xf numFmtId="5" fontId="6" fillId="0" borderId="0" xfId="0" applyNumberFormat="1" applyFont="1" applyFill="1" applyBorder="1" applyAlignment="1" applyProtection="1">
      <alignment horizontal="left" vertical="center"/>
    </xf>
    <xf numFmtId="5" fontId="6" fillId="0" borderId="0" xfId="0" applyNumberFormat="1" applyFont="1" applyBorder="1"/>
    <xf numFmtId="5" fontId="0" fillId="0" borderId="0" xfId="0" applyNumberFormat="1" applyBorder="1" applyAlignment="1">
      <alignment horizontal="center"/>
    </xf>
    <xf numFmtId="5" fontId="6" fillId="0" borderId="0" xfId="0" applyNumberFormat="1" applyFont="1" applyFill="1" applyBorder="1" applyAlignment="1" applyProtection="1">
      <alignment horizontal="right" vertical="center"/>
    </xf>
    <xf numFmtId="5" fontId="6" fillId="0" borderId="0" xfId="0" applyNumberFormat="1" applyFont="1" applyBorder="1" applyAlignment="1">
      <alignment horizontal="center"/>
    </xf>
    <xf numFmtId="5" fontId="6" fillId="0" borderId="0" xfId="0" applyNumberFormat="1" applyFont="1" applyFill="1" applyBorder="1"/>
    <xf numFmtId="164" fontId="10" fillId="0" borderId="0" xfId="0" applyNumberFormat="1" applyFont="1" applyFill="1" applyBorder="1"/>
    <xf numFmtId="164" fontId="44" fillId="0" borderId="19" xfId="0" applyNumberFormat="1" applyFont="1" applyBorder="1" applyAlignment="1">
      <alignment horizontal="center"/>
    </xf>
    <xf numFmtId="5" fontId="44" fillId="0" borderId="20" xfId="29" applyNumberFormat="1" applyFont="1" applyFill="1" applyBorder="1" applyAlignment="1">
      <alignment horizontal="center" vertical="center"/>
    </xf>
    <xf numFmtId="5" fontId="8" fillId="0" borderId="36" xfId="29" applyNumberFormat="1" applyFont="1" applyFill="1" applyBorder="1"/>
    <xf numFmtId="5" fontId="8" fillId="0" borderId="37" xfId="29" applyNumberFormat="1" applyFont="1" applyFill="1" applyBorder="1"/>
    <xf numFmtId="5" fontId="8" fillId="0" borderId="37" xfId="0" applyNumberFormat="1" applyFont="1" applyBorder="1"/>
    <xf numFmtId="5" fontId="8" fillId="0" borderId="37" xfId="0" applyNumberFormat="1" applyFont="1" applyFill="1" applyBorder="1"/>
    <xf numFmtId="5" fontId="8" fillId="0" borderId="36" xfId="0" applyNumberFormat="1" applyFont="1" applyFill="1" applyBorder="1"/>
    <xf numFmtId="164" fontId="0" fillId="0" borderId="38" xfId="0" applyNumberFormat="1" applyFill="1" applyBorder="1"/>
    <xf numFmtId="5" fontId="8" fillId="0" borderId="35" xfId="0" applyNumberFormat="1" applyFont="1" applyFill="1" applyBorder="1" applyAlignment="1" applyProtection="1"/>
    <xf numFmtId="5" fontId="0" fillId="0" borderId="37" xfId="0" applyNumberFormat="1" applyBorder="1"/>
    <xf numFmtId="5" fontId="11" fillId="0" borderId="36" xfId="0" applyNumberFormat="1" applyFont="1" applyFill="1" applyBorder="1" applyAlignment="1">
      <alignment horizontal="right" wrapText="1"/>
    </xf>
    <xf numFmtId="164" fontId="7" fillId="0" borderId="35" xfId="0" applyNumberFormat="1" applyFont="1" applyBorder="1" applyAlignment="1">
      <alignment horizontal="right"/>
    </xf>
    <xf numFmtId="5" fontId="46" fillId="0" borderId="19" xfId="29" applyNumberFormat="1" applyFont="1" applyFill="1" applyBorder="1" applyAlignment="1">
      <alignment horizontal="center" vertical="center"/>
    </xf>
    <xf numFmtId="5" fontId="9" fillId="0" borderId="35" xfId="164" applyNumberFormat="1" applyFont="1" applyBorder="1" applyAlignment="1">
      <alignment horizontal="center" vertical="center" wrapText="1"/>
    </xf>
    <xf numFmtId="5" fontId="46" fillId="0" borderId="13" xfId="29" applyNumberFormat="1" applyFont="1" applyFill="1" applyBorder="1" applyAlignment="1">
      <alignment horizontal="center" vertical="center"/>
    </xf>
    <xf numFmtId="164" fontId="6" fillId="0" borderId="0" xfId="0" applyNumberFormat="1" applyFont="1" applyFill="1" applyBorder="1" applyAlignment="1">
      <alignment horizontal="center" vertical="center"/>
    </xf>
    <xf numFmtId="164" fontId="6" fillId="0" borderId="0" xfId="0" applyNumberFormat="1" applyFont="1" applyBorder="1" applyAlignment="1" applyProtection="1">
      <alignment horizontal="center" vertical="center"/>
    </xf>
    <xf numFmtId="164" fontId="6" fillId="0" borderId="0" xfId="0" applyNumberFormat="1" applyFont="1" applyFill="1" applyBorder="1" applyAlignment="1" applyProtection="1">
      <alignment horizontal="center" vertical="center"/>
    </xf>
    <xf numFmtId="164" fontId="6" fillId="0" borderId="14" xfId="29" applyNumberFormat="1" applyFont="1" applyBorder="1" applyAlignment="1">
      <alignment horizontal="center" vertical="center" wrapText="1"/>
    </xf>
    <xf numFmtId="164" fontId="6" fillId="0" borderId="14" xfId="0" applyNumberFormat="1" applyFont="1" applyFill="1" applyBorder="1" applyAlignment="1">
      <alignment horizontal="center" vertical="center"/>
    </xf>
    <xf numFmtId="5" fontId="6" fillId="0" borderId="14" xfId="28" applyNumberFormat="1" applyFont="1" applyFill="1" applyBorder="1" applyAlignment="1">
      <alignment horizontal="center"/>
    </xf>
    <xf numFmtId="164" fontId="6" fillId="0" borderId="14" xfId="0" applyNumberFormat="1" applyFont="1" applyBorder="1" applyAlignment="1">
      <alignment horizontal="center" vertical="center"/>
    </xf>
    <xf numFmtId="164" fontId="6" fillId="0" borderId="15" xfId="0" applyNumberFormat="1" applyFont="1" applyFill="1" applyBorder="1" applyAlignment="1">
      <alignment horizontal="center" vertical="center"/>
    </xf>
    <xf numFmtId="164" fontId="6" fillId="0" borderId="15" xfId="0" applyNumberFormat="1" applyFont="1" applyBorder="1" applyAlignment="1" applyProtection="1">
      <alignment horizontal="center" vertical="center"/>
    </xf>
    <xf numFmtId="164" fontId="6" fillId="0" borderId="12" xfId="0" applyNumberFormat="1" applyFont="1" applyFill="1" applyBorder="1" applyAlignment="1">
      <alignment horizontal="center" vertical="center"/>
    </xf>
    <xf numFmtId="164" fontId="6" fillId="0" borderId="12" xfId="0" applyNumberFormat="1" applyFont="1" applyFill="1" applyBorder="1" applyAlignment="1" applyProtection="1">
      <alignment horizontal="center" vertical="center"/>
    </xf>
    <xf numFmtId="164" fontId="6" fillId="0" borderId="14" xfId="0" applyNumberFormat="1" applyFont="1" applyBorder="1" applyAlignment="1">
      <alignment horizontal="center" vertical="center" wrapText="1"/>
    </xf>
    <xf numFmtId="164" fontId="6" fillId="0" borderId="15" xfId="0" applyNumberFormat="1" applyFont="1" applyFill="1" applyBorder="1" applyAlignment="1" applyProtection="1">
      <alignment horizontal="center" vertical="center"/>
    </xf>
    <xf numFmtId="164" fontId="6" fillId="0" borderId="10" xfId="29" applyNumberFormat="1" applyFont="1" applyBorder="1" applyAlignment="1">
      <alignment horizontal="center" vertical="center" wrapText="1"/>
    </xf>
    <xf numFmtId="164" fontId="6" fillId="0" borderId="15" xfId="29" applyNumberFormat="1" applyFont="1" applyBorder="1" applyAlignment="1">
      <alignment horizontal="center" vertical="center"/>
    </xf>
    <xf numFmtId="164" fontId="6" fillId="0" borderId="12" xfId="29" applyNumberFormat="1" applyFont="1" applyFill="1" applyBorder="1" applyAlignment="1">
      <alignment horizontal="center" vertical="center"/>
    </xf>
    <xf numFmtId="164" fontId="6" fillId="0" borderId="12" xfId="29" applyNumberFormat="1" applyFont="1" applyBorder="1" applyAlignment="1">
      <alignment horizontal="center" vertical="center"/>
    </xf>
    <xf numFmtId="164" fontId="6" fillId="0" borderId="10" xfId="0" applyNumberFormat="1" applyFont="1" applyFill="1" applyBorder="1" applyAlignment="1">
      <alignment horizontal="center" vertical="center"/>
    </xf>
    <xf numFmtId="164" fontId="6" fillId="0" borderId="0" xfId="29" applyNumberFormat="1" applyFont="1" applyBorder="1" applyAlignment="1">
      <alignment horizontal="center" vertical="center"/>
    </xf>
    <xf numFmtId="164" fontId="6" fillId="0" borderId="0" xfId="0" applyNumberFormat="1" applyFont="1" applyBorder="1" applyAlignment="1">
      <alignment horizontal="center" vertical="center"/>
    </xf>
    <xf numFmtId="5" fontId="6" fillId="0" borderId="14" xfId="28" applyNumberFormat="1" applyFont="1" applyBorder="1" applyAlignment="1">
      <alignment horizontal="center"/>
    </xf>
    <xf numFmtId="164" fontId="6" fillId="0" borderId="13" xfId="0" applyNumberFormat="1" applyFont="1" applyFill="1" applyBorder="1"/>
    <xf numFmtId="164" fontId="6" fillId="0" borderId="13" xfId="29" applyNumberFormat="1" applyFont="1" applyFill="1" applyBorder="1"/>
    <xf numFmtId="5" fontId="6" fillId="0" borderId="0" xfId="164" applyNumberFormat="1" applyFont="1" applyFill="1" applyBorder="1"/>
    <xf numFmtId="5" fontId="11" fillId="0" borderId="0" xfId="164" applyNumberFormat="1" applyFont="1" applyFill="1" applyBorder="1" applyAlignment="1">
      <alignment wrapText="1"/>
    </xf>
    <xf numFmtId="164" fontId="6" fillId="0" borderId="0" xfId="0" applyNumberFormat="1" applyFont="1"/>
    <xf numFmtId="164" fontId="0" fillId="0" borderId="0" xfId="0" applyNumberFormat="1" applyFill="1"/>
    <xf numFmtId="5" fontId="0" fillId="0" borderId="0" xfId="0" applyNumberFormat="1" applyAlignment="1">
      <alignment horizontal="center"/>
    </xf>
    <xf numFmtId="5" fontId="8" fillId="0" borderId="18" xfId="0" applyNumberFormat="1" applyFont="1" applyFill="1" applyBorder="1" applyAlignment="1">
      <alignment horizontal="left"/>
    </xf>
    <xf numFmtId="5" fontId="8" fillId="0" borderId="20" xfId="0" applyNumberFormat="1" applyFont="1" applyFill="1" applyBorder="1" applyAlignment="1">
      <alignment horizontal="left"/>
    </xf>
    <xf numFmtId="5" fontId="0" fillId="0" borderId="0" xfId="0" applyNumberFormat="1" applyAlignment="1">
      <alignment horizontal="left"/>
    </xf>
    <xf numFmtId="0" fontId="0" fillId="0" borderId="0" xfId="0" applyAlignment="1">
      <alignment horizontal="left"/>
    </xf>
    <xf numFmtId="5" fontId="8" fillId="0" borderId="0" xfId="0" applyNumberFormat="1" applyFont="1" applyBorder="1" applyAlignment="1">
      <alignment horizontal="left"/>
    </xf>
    <xf numFmtId="164" fontId="0" fillId="0" borderId="0" xfId="0" applyNumberFormat="1"/>
    <xf numFmtId="5" fontId="11" fillId="0" borderId="0" xfId="164" applyNumberFormat="1" applyFont="1" applyFill="1" applyBorder="1" applyAlignment="1">
      <alignment horizontal="left" wrapText="1"/>
    </xf>
    <xf numFmtId="5" fontId="7" fillId="0" borderId="20" xfId="0" applyNumberFormat="1" applyFont="1" applyBorder="1" applyAlignment="1">
      <alignment horizontal="center"/>
    </xf>
    <xf numFmtId="5" fontId="0" fillId="0" borderId="20" xfId="0" applyNumberFormat="1" applyBorder="1" applyAlignment="1">
      <alignment horizontal="center"/>
    </xf>
    <xf numFmtId="5" fontId="0" fillId="0" borderId="19" xfId="0" applyNumberFormat="1" applyBorder="1" applyAlignment="1">
      <alignment horizontal="center"/>
    </xf>
    <xf numFmtId="5" fontId="7" fillId="0" borderId="18" xfId="0" applyNumberFormat="1" applyFont="1" applyBorder="1" applyAlignment="1">
      <alignment horizontal="center"/>
    </xf>
    <xf numFmtId="5" fontId="7" fillId="0" borderId="19" xfId="0" applyNumberFormat="1" applyFont="1" applyBorder="1" applyAlignment="1">
      <alignment horizontal="center"/>
    </xf>
    <xf numFmtId="6" fontId="0" fillId="0" borderId="12" xfId="0" applyNumberFormat="1" applyBorder="1" applyAlignment="1">
      <alignment horizontal="center" vertical="center"/>
    </xf>
    <xf numFmtId="6" fontId="0" fillId="0" borderId="0" xfId="0" applyNumberFormat="1" applyBorder="1" applyAlignment="1">
      <alignment horizontal="center" vertical="center"/>
    </xf>
    <xf numFmtId="5" fontId="44" fillId="0" borderId="18" xfId="29" applyNumberFormat="1" applyFont="1" applyFill="1" applyBorder="1" applyAlignment="1">
      <alignment horizontal="center" vertical="center"/>
    </xf>
    <xf numFmtId="5" fontId="44" fillId="0" borderId="20" xfId="29" applyNumberFormat="1" applyFont="1" applyFill="1" applyBorder="1" applyAlignment="1">
      <alignment horizontal="center" vertical="center"/>
    </xf>
    <xf numFmtId="5" fontId="44" fillId="0" borderId="35" xfId="29" applyNumberFormat="1" applyFont="1" applyFill="1" applyBorder="1" applyAlignment="1">
      <alignment horizontal="center" vertical="center"/>
    </xf>
    <xf numFmtId="164" fontId="37" fillId="0" borderId="18" xfId="0" applyNumberFormat="1" applyFont="1" applyBorder="1" applyAlignment="1">
      <alignment horizontal="center" vertical="center"/>
    </xf>
    <xf numFmtId="164" fontId="37" fillId="0" borderId="20" xfId="0" applyNumberFormat="1" applyFont="1" applyBorder="1" applyAlignment="1">
      <alignment horizontal="center" vertical="center"/>
    </xf>
    <xf numFmtId="164" fontId="37" fillId="0" borderId="19" xfId="0" applyNumberFormat="1" applyFont="1" applyBorder="1" applyAlignment="1">
      <alignment horizontal="center" vertical="center"/>
    </xf>
    <xf numFmtId="5" fontId="12" fillId="0" borderId="15" xfId="0" applyNumberFormat="1" applyFont="1" applyBorder="1" applyAlignment="1">
      <alignment horizontal="center"/>
    </xf>
    <xf numFmtId="5" fontId="12" fillId="0" borderId="16" xfId="0" applyNumberFormat="1" applyFont="1" applyBorder="1" applyAlignment="1">
      <alignment horizontal="center"/>
    </xf>
    <xf numFmtId="5" fontId="12" fillId="0" borderId="20" xfId="0" applyNumberFormat="1" applyFont="1" applyBorder="1" applyAlignment="1">
      <alignment horizontal="center"/>
    </xf>
    <xf numFmtId="5" fontId="12" fillId="0" borderId="19" xfId="0" applyNumberFormat="1" applyFont="1" applyBorder="1" applyAlignment="1">
      <alignment horizontal="center"/>
    </xf>
    <xf numFmtId="5" fontId="9" fillId="0" borderId="18" xfId="0" applyNumberFormat="1" applyFont="1" applyFill="1" applyBorder="1" applyAlignment="1">
      <alignment horizontal="center" vertical="center" wrapText="1"/>
    </xf>
    <xf numFmtId="5" fontId="9" fillId="0" borderId="20" xfId="0" applyNumberFormat="1" applyFont="1" applyFill="1" applyBorder="1" applyAlignment="1">
      <alignment horizontal="center" vertical="center" wrapText="1"/>
    </xf>
    <xf numFmtId="5" fontId="9" fillId="0" borderId="19" xfId="0" applyNumberFormat="1" applyFont="1" applyFill="1" applyBorder="1" applyAlignment="1">
      <alignment horizontal="center" vertical="center" wrapText="1"/>
    </xf>
    <xf numFmtId="5" fontId="7" fillId="0" borderId="18" xfId="0" applyNumberFormat="1" applyFont="1" applyFill="1" applyBorder="1" applyAlignment="1">
      <alignment horizontal="center" vertical="center" wrapText="1"/>
    </xf>
    <xf numFmtId="5" fontId="7" fillId="0" borderId="20" xfId="0" applyNumberFormat="1" applyFont="1" applyFill="1" applyBorder="1" applyAlignment="1">
      <alignment horizontal="center" vertical="center" wrapText="1"/>
    </xf>
    <xf numFmtId="5" fontId="7" fillId="0" borderId="19" xfId="0" applyNumberFormat="1" applyFont="1" applyFill="1" applyBorder="1" applyAlignment="1">
      <alignment horizontal="center" vertical="center" wrapText="1"/>
    </xf>
    <xf numFmtId="5" fontId="44" fillId="0" borderId="11" xfId="0" applyNumberFormat="1" applyFont="1" applyFill="1" applyBorder="1" applyAlignment="1">
      <alignment horizontal="center" vertical="center" wrapText="1"/>
    </xf>
    <xf numFmtId="5" fontId="44" fillId="0" borderId="12" xfId="0" applyNumberFormat="1" applyFont="1" applyFill="1" applyBorder="1" applyAlignment="1">
      <alignment horizontal="center" vertical="center" wrapText="1"/>
    </xf>
    <xf numFmtId="5" fontId="44" fillId="0" borderId="10" xfId="0" applyNumberFormat="1" applyFont="1" applyFill="1" applyBorder="1" applyAlignment="1">
      <alignment horizontal="center" vertical="center" wrapText="1"/>
    </xf>
    <xf numFmtId="5" fontId="7" fillId="0" borderId="13" xfId="0" applyNumberFormat="1" applyFont="1" applyBorder="1" applyAlignment="1">
      <alignment horizontal="center" vertical="center" wrapText="1"/>
    </xf>
    <xf numFmtId="5" fontId="7" fillId="0" borderId="0" xfId="0" applyNumberFormat="1" applyFont="1" applyBorder="1" applyAlignment="1">
      <alignment horizontal="center" vertical="center" wrapText="1"/>
    </xf>
    <xf numFmtId="5" fontId="7" fillId="0" borderId="14" xfId="0" applyNumberFormat="1" applyFont="1" applyBorder="1" applyAlignment="1">
      <alignment horizontal="center" vertical="center" wrapText="1"/>
    </xf>
    <xf numFmtId="5" fontId="45" fillId="0" borderId="13" xfId="0" applyNumberFormat="1" applyFont="1" applyFill="1" applyBorder="1" applyAlignment="1">
      <alignment horizontal="center" vertical="center" wrapText="1"/>
    </xf>
    <xf numFmtId="5" fontId="45" fillId="0" borderId="0" xfId="0" applyNumberFormat="1" applyFont="1" applyFill="1" applyBorder="1" applyAlignment="1">
      <alignment horizontal="center" vertical="center" wrapText="1"/>
    </xf>
    <xf numFmtId="5" fontId="45" fillId="0" borderId="14" xfId="0" applyNumberFormat="1" applyFont="1" applyFill="1" applyBorder="1" applyAlignment="1">
      <alignment horizontal="center" vertical="center" wrapText="1"/>
    </xf>
    <xf numFmtId="164" fontId="44" fillId="0" borderId="18" xfId="0" applyNumberFormat="1" applyFont="1" applyBorder="1" applyAlignment="1">
      <alignment horizontal="center"/>
    </xf>
    <xf numFmtId="164" fontId="44" fillId="0" borderId="20" xfId="0" applyNumberFormat="1" applyFont="1" applyBorder="1" applyAlignment="1">
      <alignment horizontal="center"/>
    </xf>
    <xf numFmtId="164" fontId="44" fillId="0" borderId="19" xfId="0" applyNumberFormat="1" applyFont="1" applyBorder="1" applyAlignment="1">
      <alignment horizontal="center"/>
    </xf>
    <xf numFmtId="164" fontId="44" fillId="0" borderId="35" xfId="0" applyNumberFormat="1" applyFont="1" applyBorder="1" applyAlignment="1">
      <alignment horizontal="center"/>
    </xf>
    <xf numFmtId="5" fontId="0" fillId="0" borderId="12" xfId="0" applyNumberFormat="1" applyBorder="1" applyAlignment="1">
      <alignment horizontal="center"/>
    </xf>
    <xf numFmtId="5" fontId="0" fillId="0" borderId="0" xfId="0" applyNumberFormat="1" applyAlignment="1">
      <alignment horizontal="center"/>
    </xf>
    <xf numFmtId="5" fontId="47" fillId="0" borderId="13" xfId="0" applyNumberFormat="1" applyFont="1" applyFill="1" applyBorder="1" applyAlignment="1">
      <alignment horizontal="center" vertical="center" wrapText="1"/>
    </xf>
    <xf numFmtId="5" fontId="47" fillId="0" borderId="0" xfId="0" applyNumberFormat="1" applyFont="1" applyFill="1" applyBorder="1" applyAlignment="1">
      <alignment horizontal="center" vertical="center" wrapText="1"/>
    </xf>
    <xf numFmtId="5" fontId="47" fillId="0" borderId="14" xfId="0" applyNumberFormat="1" applyFont="1" applyFill="1" applyBorder="1" applyAlignment="1">
      <alignment horizontal="center" vertical="center" wrapText="1"/>
    </xf>
    <xf numFmtId="5" fontId="7" fillId="0" borderId="17" xfId="0" applyNumberFormat="1" applyFont="1" applyFill="1" applyBorder="1" applyAlignment="1">
      <alignment horizontal="center" vertical="center" wrapText="1"/>
    </xf>
    <xf numFmtId="5" fontId="7" fillId="0" borderId="15" xfId="0" applyNumberFormat="1" applyFont="1" applyFill="1" applyBorder="1" applyAlignment="1">
      <alignment horizontal="center" vertical="center" wrapText="1"/>
    </xf>
    <xf numFmtId="5" fontId="7" fillId="0" borderId="16" xfId="0" applyNumberFormat="1" applyFont="1" applyFill="1" applyBorder="1" applyAlignment="1">
      <alignment horizontal="center" vertical="center" wrapText="1"/>
    </xf>
    <xf numFmtId="5" fontId="46" fillId="0" borderId="25" xfId="29" applyNumberFormat="1" applyFont="1" applyFill="1" applyBorder="1" applyAlignment="1">
      <alignment horizontal="center" vertical="center"/>
    </xf>
    <xf numFmtId="5" fontId="46" fillId="0" borderId="12" xfId="29" applyNumberFormat="1" applyFont="1" applyFill="1" applyBorder="1" applyAlignment="1">
      <alignment horizontal="center" vertical="center"/>
    </xf>
    <xf numFmtId="5" fontId="46" fillId="0" borderId="36" xfId="29" applyNumberFormat="1" applyFont="1" applyFill="1" applyBorder="1" applyAlignment="1">
      <alignment horizontal="center" vertical="center"/>
    </xf>
    <xf numFmtId="5" fontId="37" fillId="0" borderId="18" xfId="0" applyNumberFormat="1" applyFont="1" applyFill="1" applyBorder="1" applyAlignment="1">
      <alignment horizontal="center" vertical="center" wrapText="1"/>
    </xf>
    <xf numFmtId="5" fontId="37" fillId="0" borderId="20" xfId="0" applyNumberFormat="1" applyFont="1" applyFill="1" applyBorder="1" applyAlignment="1">
      <alignment horizontal="center" vertical="center" wrapText="1"/>
    </xf>
    <xf numFmtId="5" fontId="44" fillId="0" borderId="18" xfId="0" applyNumberFormat="1" applyFont="1" applyBorder="1" applyAlignment="1">
      <alignment horizontal="center" vertical="center"/>
    </xf>
    <xf numFmtId="5" fontId="44" fillId="0" borderId="20" xfId="0" applyNumberFormat="1" applyFont="1" applyBorder="1" applyAlignment="1">
      <alignment horizontal="center" vertical="center"/>
    </xf>
    <xf numFmtId="5" fontId="44" fillId="0" borderId="19" xfId="0" applyNumberFormat="1" applyFont="1" applyBorder="1" applyAlignment="1">
      <alignment horizontal="center" vertical="center"/>
    </xf>
    <xf numFmtId="5" fontId="46" fillId="0" borderId="12" xfId="0" applyNumberFormat="1" applyFont="1" applyBorder="1" applyAlignment="1">
      <alignment horizontal="center" vertical="center"/>
    </xf>
    <xf numFmtId="5" fontId="46" fillId="0" borderId="10" xfId="0" applyNumberFormat="1" applyFont="1" applyBorder="1" applyAlignment="1">
      <alignment horizontal="center" vertical="center"/>
    </xf>
    <xf numFmtId="5" fontId="7" fillId="0" borderId="18" xfId="0" applyNumberFormat="1" applyFont="1" applyBorder="1" applyAlignment="1">
      <alignment horizontal="center" vertical="center"/>
    </xf>
    <xf numFmtId="5" fontId="7" fillId="0" borderId="20" xfId="0" applyNumberFormat="1" applyFont="1" applyBorder="1" applyAlignment="1">
      <alignment horizontal="center" vertical="center"/>
    </xf>
    <xf numFmtId="5" fontId="7" fillId="0" borderId="19" xfId="0" applyNumberFormat="1" applyFont="1" applyBorder="1" applyAlignment="1">
      <alignment horizontal="center" vertical="center"/>
    </xf>
    <xf numFmtId="5" fontId="47" fillId="0" borderId="18" xfId="0" applyNumberFormat="1" applyFont="1" applyFill="1" applyBorder="1" applyAlignment="1">
      <alignment horizontal="center" vertical="center" wrapText="1"/>
    </xf>
    <xf numFmtId="5" fontId="47" fillId="0" borderId="19" xfId="0" applyNumberFormat="1" applyFont="1" applyFill="1" applyBorder="1" applyAlignment="1">
      <alignment horizontal="center" vertical="center" wrapText="1"/>
    </xf>
    <xf numFmtId="5" fontId="45" fillId="0" borderId="18" xfId="0" applyNumberFormat="1" applyFont="1" applyFill="1" applyBorder="1" applyAlignment="1">
      <alignment horizontal="center" vertical="center" wrapText="1"/>
    </xf>
    <xf numFmtId="5" fontId="45" fillId="0" borderId="19" xfId="0" applyNumberFormat="1" applyFont="1" applyFill="1" applyBorder="1" applyAlignment="1">
      <alignment horizontal="center" vertical="center" wrapText="1"/>
    </xf>
    <xf numFmtId="5" fontId="47" fillId="0" borderId="18" xfId="0" applyNumberFormat="1" applyFont="1" applyFill="1" applyBorder="1" applyAlignment="1">
      <alignment horizontal="center" wrapText="1"/>
    </xf>
    <xf numFmtId="5" fontId="47" fillId="0" borderId="19" xfId="0" applyNumberFormat="1" applyFont="1" applyFill="1" applyBorder="1" applyAlignment="1">
      <alignment horizontal="center" wrapText="1"/>
    </xf>
    <xf numFmtId="164" fontId="6" fillId="0" borderId="13" xfId="0" applyNumberFormat="1" applyFont="1" applyFill="1" applyBorder="1"/>
  </cellXfs>
  <cellStyles count="240">
    <cellStyle name="20% - Accent1" xfId="1" builtinId="30" customBuiltin="1"/>
    <cellStyle name="20% - Accent1 2" xfId="59"/>
    <cellStyle name="20% - Accent1 3" xfId="60"/>
    <cellStyle name="20% - Accent2" xfId="2" builtinId="34" customBuiltin="1"/>
    <cellStyle name="20% - Accent2 2" xfId="61"/>
    <cellStyle name="20% - Accent2 3" xfId="62"/>
    <cellStyle name="20% - Accent3" xfId="3" builtinId="38" customBuiltin="1"/>
    <cellStyle name="20% - Accent3 2" xfId="63"/>
    <cellStyle name="20% - Accent3 3" xfId="64"/>
    <cellStyle name="20% - Accent4" xfId="4" builtinId="42" customBuiltin="1"/>
    <cellStyle name="20% - Accent4 2" xfId="65"/>
    <cellStyle name="20% - Accent4 3" xfId="66"/>
    <cellStyle name="20% - Accent5" xfId="5" builtinId="46" customBuiltin="1"/>
    <cellStyle name="20% - Accent5 2" xfId="67"/>
    <cellStyle name="20% - Accent5 3" xfId="68"/>
    <cellStyle name="20% - Accent6" xfId="6" builtinId="50" customBuiltin="1"/>
    <cellStyle name="20% - Accent6 2" xfId="69"/>
    <cellStyle name="20% - Accent6 3" xfId="70"/>
    <cellStyle name="40% - Accent1" xfId="7" builtinId="31" customBuiltin="1"/>
    <cellStyle name="40% - Accent1 2" xfId="71"/>
    <cellStyle name="40% - Accent1 3" xfId="72"/>
    <cellStyle name="40% - Accent2" xfId="8" builtinId="35" customBuiltin="1"/>
    <cellStyle name="40% - Accent2 2" xfId="73"/>
    <cellStyle name="40% - Accent2 3" xfId="74"/>
    <cellStyle name="40% - Accent3" xfId="9" builtinId="39" customBuiltin="1"/>
    <cellStyle name="40% - Accent3 2" xfId="75"/>
    <cellStyle name="40% - Accent3 3" xfId="76"/>
    <cellStyle name="40% - Accent4" xfId="10" builtinId="43" customBuiltin="1"/>
    <cellStyle name="40% - Accent4 2" xfId="77"/>
    <cellStyle name="40% - Accent4 3" xfId="78"/>
    <cellStyle name="40% - Accent5" xfId="11" builtinId="47" customBuiltin="1"/>
    <cellStyle name="40% - Accent5 2" xfId="79"/>
    <cellStyle name="40% - Accent5 3" xfId="80"/>
    <cellStyle name="40% - Accent6" xfId="12" builtinId="51" customBuiltin="1"/>
    <cellStyle name="40% - Accent6 2" xfId="81"/>
    <cellStyle name="40% - Accent6 3" xfId="82"/>
    <cellStyle name="60% - Accent1" xfId="13" builtinId="32" customBuiltin="1"/>
    <cellStyle name="60% - Accent1 2" xfId="83"/>
    <cellStyle name="60% - Accent1 3" xfId="84"/>
    <cellStyle name="60% - Accent2" xfId="14" builtinId="36" customBuiltin="1"/>
    <cellStyle name="60% - Accent2 2" xfId="85"/>
    <cellStyle name="60% - Accent2 3" xfId="86"/>
    <cellStyle name="60% - Accent3" xfId="15" builtinId="40" customBuiltin="1"/>
    <cellStyle name="60% - Accent3 2" xfId="87"/>
    <cellStyle name="60% - Accent3 3" xfId="88"/>
    <cellStyle name="60% - Accent4" xfId="16" builtinId="44" customBuiltin="1"/>
    <cellStyle name="60% - Accent4 2" xfId="89"/>
    <cellStyle name="60% - Accent4 3" xfId="90"/>
    <cellStyle name="60% - Accent5" xfId="17" builtinId="48" customBuiltin="1"/>
    <cellStyle name="60% - Accent5 2" xfId="91"/>
    <cellStyle name="60% - Accent5 3" xfId="92"/>
    <cellStyle name="60% - Accent6" xfId="18" builtinId="52" customBuiltin="1"/>
    <cellStyle name="60% - Accent6 2" xfId="93"/>
    <cellStyle name="60% - Accent6 3" xfId="94"/>
    <cellStyle name="Accent1" xfId="19" builtinId="29" customBuiltin="1"/>
    <cellStyle name="Accent1 2" xfId="95"/>
    <cellStyle name="Accent1 3" xfId="96"/>
    <cellStyle name="Accent2" xfId="20" builtinId="33" customBuiltin="1"/>
    <cellStyle name="Accent2 2" xfId="97"/>
    <cellStyle name="Accent2 3" xfId="98"/>
    <cellStyle name="Accent2 4" xfId="99"/>
    <cellStyle name="Accent3" xfId="21" builtinId="37" customBuiltin="1"/>
    <cellStyle name="Accent3 2" xfId="100"/>
    <cellStyle name="Accent3 3" xfId="101"/>
    <cellStyle name="Accent4" xfId="22" builtinId="41" customBuiltin="1"/>
    <cellStyle name="Accent4 2" xfId="102"/>
    <cellStyle name="Accent4 3" xfId="103"/>
    <cellStyle name="Accent5" xfId="23" builtinId="45" customBuiltin="1"/>
    <cellStyle name="Accent5 2" xfId="104"/>
    <cellStyle name="Accent5 3" xfId="105"/>
    <cellStyle name="Accent6" xfId="24" builtinId="49" customBuiltin="1"/>
    <cellStyle name="Accent6 2" xfId="106"/>
    <cellStyle name="Accent6 3" xfId="107"/>
    <cellStyle name="Bad" xfId="25" builtinId="27" customBuiltin="1"/>
    <cellStyle name="Bad 2" xfId="108"/>
    <cellStyle name="Bad 3" xfId="109"/>
    <cellStyle name="Calculation" xfId="26" builtinId="22" customBuiltin="1"/>
    <cellStyle name="Calculation 2" xfId="110"/>
    <cellStyle name="Calculation 3" xfId="111"/>
    <cellStyle name="Calculation 4" xfId="112"/>
    <cellStyle name="Check Cell" xfId="27" builtinId="23" customBuiltin="1"/>
    <cellStyle name="Check Cell 2" xfId="113"/>
    <cellStyle name="Check Cell 3" xfId="114"/>
    <cellStyle name="Comma" xfId="28" builtinId="3"/>
    <cellStyle name="Comma 2" xfId="51"/>
    <cellStyle name="Comma 2 2" xfId="115"/>
    <cellStyle name="Comma 3" xfId="56"/>
    <cellStyle name="Comma 3 2" xfId="117"/>
    <cellStyle name="Comma 3 3" xfId="116"/>
    <cellStyle name="Comma 3 4" xfId="210"/>
    <cellStyle name="Comma 3 4 2" xfId="223"/>
    <cellStyle name="Comma 4" xfId="118"/>
    <cellStyle name="Comma 4 2" xfId="119"/>
    <cellStyle name="Comma 5" xfId="120"/>
    <cellStyle name="Comma 5 2" xfId="121"/>
    <cellStyle name="Comma 5 3" xfId="122"/>
    <cellStyle name="Comma 6" xfId="123"/>
    <cellStyle name="Comma 7" xfId="124"/>
    <cellStyle name="Currency" xfId="29" builtinId="4"/>
    <cellStyle name="Currency 10" xfId="125"/>
    <cellStyle name="Currency 10 2" xfId="126"/>
    <cellStyle name="Currency 11" xfId="127"/>
    <cellStyle name="Currency 2" xfId="52"/>
    <cellStyle name="Currency 2 2" xfId="129"/>
    <cellStyle name="Currency 2 3" xfId="128"/>
    <cellStyle name="Currency 3" xfId="57"/>
    <cellStyle name="Currency 3 2" xfId="131"/>
    <cellStyle name="Currency 3 3" xfId="130"/>
    <cellStyle name="Currency 3 4" xfId="211"/>
    <cellStyle name="Currency 3 4 2" xfId="224"/>
    <cellStyle name="Currency 4" xfId="132"/>
    <cellStyle name="Currency 4 2" xfId="133"/>
    <cellStyle name="Currency 5" xfId="134"/>
    <cellStyle name="Currency 5 2" xfId="135"/>
    <cellStyle name="Currency 5 3" xfId="136"/>
    <cellStyle name="Currency 6" xfId="137"/>
    <cellStyle name="Currency 6 2" xfId="138"/>
    <cellStyle name="Currency 6 3" xfId="139"/>
    <cellStyle name="Currency 7" xfId="140"/>
    <cellStyle name="Currency 7 2" xfId="141"/>
    <cellStyle name="Currency 7 3" xfId="142"/>
    <cellStyle name="Currency 8" xfId="143"/>
    <cellStyle name="Currency 9" xfId="144"/>
    <cellStyle name="Explanatory Text" xfId="30" builtinId="53" customBuiltin="1"/>
    <cellStyle name="Explanatory Text 2" xfId="145"/>
    <cellStyle name="Explanatory Text 3" xfId="146"/>
    <cellStyle name="Good" xfId="31" builtinId="26" customBuiltin="1"/>
    <cellStyle name="Good 2" xfId="147"/>
    <cellStyle name="Good 3" xfId="148"/>
    <cellStyle name="Heading 1" xfId="32" builtinId="16" customBuiltin="1"/>
    <cellStyle name="Heading 1 2" xfId="149"/>
    <cellStyle name="Heading 1 3" xfId="150"/>
    <cellStyle name="Heading 2" xfId="33" builtinId="17" customBuiltin="1"/>
    <cellStyle name="Heading 2 2" xfId="151"/>
    <cellStyle name="Heading 2 3" xfId="152"/>
    <cellStyle name="Heading 3" xfId="34" builtinId="18" customBuiltin="1"/>
    <cellStyle name="Heading 3 2" xfId="153"/>
    <cellStyle name="Heading 3 3" xfId="154"/>
    <cellStyle name="Heading 4" xfId="35" builtinId="19" customBuiltin="1"/>
    <cellStyle name="Heading 4 2" xfId="155"/>
    <cellStyle name="Heading 4 3" xfId="156"/>
    <cellStyle name="Hyperlink 2" xfId="157"/>
    <cellStyle name="Input" xfId="36" builtinId="20" customBuiltin="1"/>
    <cellStyle name="Input 2" xfId="158"/>
    <cellStyle name="Input 3" xfId="159"/>
    <cellStyle name="Linked Cell" xfId="37" builtinId="24" customBuiltin="1"/>
    <cellStyle name="Linked Cell 2" xfId="160"/>
    <cellStyle name="Linked Cell 3" xfId="161"/>
    <cellStyle name="Neutral" xfId="38" builtinId="28" customBuiltin="1"/>
    <cellStyle name="Neutral 2" xfId="162"/>
    <cellStyle name="Neutral 3" xfId="163"/>
    <cellStyle name="Normal" xfId="0" builtinId="0"/>
    <cellStyle name="Normal 10" xfId="164"/>
    <cellStyle name="Normal 11" xfId="165"/>
    <cellStyle name="Normal 11 2" xfId="206"/>
    <cellStyle name="Normal 11 2 2" xfId="215"/>
    <cellStyle name="Normal 11 2 2 2" xfId="228"/>
    <cellStyle name="Normal 11 2 2 3" xfId="238"/>
    <cellStyle name="Normal 11 2 3" xfId="219"/>
    <cellStyle name="Normal 11 2 4" xfId="232"/>
    <cellStyle name="Normal 11 3" xfId="208"/>
    <cellStyle name="Normal 11 3 2" xfId="221"/>
    <cellStyle name="Normal 11 3 3" xfId="234"/>
    <cellStyle name="Normal 11 4" xfId="213"/>
    <cellStyle name="Normal 11 4 2" xfId="226"/>
    <cellStyle name="Normal 11 4 3" xfId="236"/>
    <cellStyle name="Normal 11 5" xfId="217"/>
    <cellStyle name="Normal 11 6" xfId="230"/>
    <cellStyle name="Normal 12" xfId="205"/>
    <cellStyle name="Normal 12 2" xfId="207"/>
    <cellStyle name="Normal 12 2 2" xfId="216"/>
    <cellStyle name="Normal 12 2 2 2" xfId="229"/>
    <cellStyle name="Normal 12 2 2 3" xfId="239"/>
    <cellStyle name="Normal 12 2 3" xfId="220"/>
    <cellStyle name="Normal 12 2 4" xfId="233"/>
    <cellStyle name="Normal 12 3" xfId="209"/>
    <cellStyle name="Normal 12 3 2" xfId="222"/>
    <cellStyle name="Normal 12 3 3" xfId="235"/>
    <cellStyle name="Normal 12 4" xfId="214"/>
    <cellStyle name="Normal 12 4 2" xfId="227"/>
    <cellStyle name="Normal 12 4 3" xfId="237"/>
    <cellStyle name="Normal 12 5" xfId="218"/>
    <cellStyle name="Normal 12 6" xfId="231"/>
    <cellStyle name="Normal 17" xfId="55"/>
    <cellStyle name="Normal 2" xfId="39"/>
    <cellStyle name="Normal 2 2" xfId="204"/>
    <cellStyle name="Normal 3" xfId="40"/>
    <cellStyle name="Normal 3 2" xfId="167"/>
    <cellStyle name="Normal 3 3" xfId="168"/>
    <cellStyle name="Normal 3 4" xfId="166"/>
    <cellStyle name="Normal 4" xfId="41"/>
    <cellStyle name="Normal 4 2" xfId="170"/>
    <cellStyle name="Normal 4 3" xfId="171"/>
    <cellStyle name="Normal 4 4" xfId="169"/>
    <cellStyle name="Normal 5" xfId="42"/>
    <cellStyle name="Normal 6" xfId="43"/>
    <cellStyle name="Normal 6 2" xfId="173"/>
    <cellStyle name="Normal 6 3" xfId="174"/>
    <cellStyle name="Normal 6 4" xfId="172"/>
    <cellStyle name="Normal 7" xfId="44"/>
    <cellStyle name="Normal 7 2" xfId="176"/>
    <cellStyle name="Normal 7 3" xfId="177"/>
    <cellStyle name="Normal 7 4" xfId="175"/>
    <cellStyle name="Normal 8" xfId="45"/>
    <cellStyle name="Normal 9" xfId="54"/>
    <cellStyle name="Normal 9 2" xfId="179"/>
    <cellStyle name="Normal 9 3" xfId="178"/>
    <cellStyle name="Note" xfId="46" builtinId="10" customBuiltin="1"/>
    <cellStyle name="Note 10" xfId="180"/>
    <cellStyle name="Note 2" xfId="53"/>
    <cellStyle name="Note 2 2" xfId="182"/>
    <cellStyle name="Note 2 3" xfId="181"/>
    <cellStyle name="Note 3" xfId="58"/>
    <cellStyle name="Note 3 2" xfId="183"/>
    <cellStyle name="Note 3 3" xfId="212"/>
    <cellStyle name="Note 3 3 2" xfId="225"/>
    <cellStyle name="Note 4" xfId="184"/>
    <cellStyle name="Note 4 2" xfId="185"/>
    <cellStyle name="Note 5" xfId="186"/>
    <cellStyle name="Note 5 2" xfId="187"/>
    <cellStyle name="Note 5 3" xfId="188"/>
    <cellStyle name="Note 6" xfId="189"/>
    <cellStyle name="Note 6 2" xfId="190"/>
    <cellStyle name="Note 6 3" xfId="191"/>
    <cellStyle name="Note 7" xfId="192"/>
    <cellStyle name="Note 8" xfId="193"/>
    <cellStyle name="Note 9" xfId="194"/>
    <cellStyle name="Note 9 2" xfId="195"/>
    <cellStyle name="Output" xfId="47" builtinId="21" customBuiltin="1"/>
    <cellStyle name="Output 2" xfId="196"/>
    <cellStyle name="Output 3" xfId="197"/>
    <cellStyle name="Title" xfId="48" builtinId="15" customBuiltin="1"/>
    <cellStyle name="Title 2" xfId="198"/>
    <cellStyle name="Title 3" xfId="199"/>
    <cellStyle name="Total" xfId="49" builtinId="25" customBuiltin="1"/>
    <cellStyle name="Total 2" xfId="200"/>
    <cellStyle name="Total 3" xfId="201"/>
    <cellStyle name="Warning Text" xfId="50" builtinId="11" customBuiltin="1"/>
    <cellStyle name="Warning Text 2" xfId="202"/>
    <cellStyle name="Warning Text 3" xfId="20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P1771"/>
  <sheetViews>
    <sheetView tabSelected="1" zoomScaleNormal="100" zoomScaleSheetLayoutView="100" workbookViewId="0">
      <pane xSplit="4" ySplit="3" topLeftCell="E4" activePane="bottomRight" state="frozen"/>
      <selection pane="topRight" activeCell="E1" sqref="E1"/>
      <selection pane="bottomLeft" activeCell="A3" sqref="A3"/>
      <selection pane="bottomRight" sqref="A1:D1"/>
    </sheetView>
  </sheetViews>
  <sheetFormatPr defaultColWidth="9.109375" defaultRowHeight="13.2" x14ac:dyDescent="0.25"/>
  <cols>
    <col min="1" max="1" width="5.109375" style="12" customWidth="1"/>
    <col min="2" max="2" width="13.44140625" style="11" bestFit="1" customWidth="1"/>
    <col min="3" max="4" width="4.33203125" style="11" bestFit="1" customWidth="1"/>
    <col min="5" max="5" width="13.109375" style="11" bestFit="1" customWidth="1"/>
    <col min="6" max="6" width="12.109375" style="11" bestFit="1" customWidth="1"/>
    <col min="7" max="7" width="12.44140625" style="1" customWidth="1"/>
    <col min="8" max="8" width="10.6640625" style="1" bestFit="1" customWidth="1"/>
    <col min="9" max="11" width="10.6640625" style="1" customWidth="1"/>
    <col min="12" max="13" width="8.6640625" style="1" customWidth="1"/>
    <col min="14" max="14" width="10.6640625" style="1" bestFit="1" customWidth="1"/>
    <col min="15" max="15" width="12.109375" style="3" customWidth="1"/>
    <col min="16" max="16" width="11.33203125" style="1" bestFit="1" customWidth="1"/>
    <col min="17" max="18" width="9.5546875" style="1" customWidth="1"/>
    <col min="19" max="20" width="10.5546875" style="1" customWidth="1"/>
    <col min="21" max="21" width="12.33203125" style="1" customWidth="1"/>
    <col min="22" max="26" width="10.5546875" style="1" customWidth="1"/>
    <col min="27" max="30" width="10.6640625" style="1" customWidth="1"/>
    <col min="31" max="31" width="13.33203125" style="1" customWidth="1"/>
    <col min="32" max="32" width="12.44140625" style="1" customWidth="1"/>
    <col min="33" max="33" width="13.33203125" style="1" customWidth="1"/>
    <col min="34" max="34" width="11.6640625" style="1" customWidth="1"/>
    <col min="35" max="35" width="12.44140625" style="1" customWidth="1"/>
    <col min="36" max="36" width="10.77734375" style="1" bestFit="1" customWidth="1"/>
    <col min="37" max="37" width="10.6640625" style="1" customWidth="1"/>
    <col min="38" max="38" width="11.88671875" style="1" customWidth="1"/>
    <col min="39" max="39" width="10.109375" style="1" customWidth="1"/>
    <col min="40" max="40" width="11.6640625" style="12" customWidth="1"/>
    <col min="41" max="16384" width="9.109375" style="1"/>
  </cols>
  <sheetData>
    <row r="1" spans="1:41" ht="13.8" thickBot="1" x14ac:dyDescent="0.3">
      <c r="A1" s="309" t="s">
        <v>216</v>
      </c>
      <c r="B1" s="309"/>
      <c r="C1" s="309"/>
      <c r="D1" s="310"/>
      <c r="E1" s="289"/>
      <c r="F1" s="290"/>
      <c r="G1" s="296" t="s">
        <v>212</v>
      </c>
      <c r="H1" s="297"/>
      <c r="I1" s="297"/>
      <c r="J1" s="297"/>
      <c r="K1" s="297"/>
      <c r="L1" s="297"/>
      <c r="M1" s="297"/>
      <c r="N1" s="297"/>
      <c r="O1" s="297"/>
      <c r="P1" s="297"/>
      <c r="Q1" s="297"/>
      <c r="R1" s="297"/>
      <c r="S1" s="297"/>
      <c r="T1" s="297"/>
      <c r="U1" s="297"/>
      <c r="V1" s="297"/>
      <c r="W1" s="297"/>
      <c r="X1" s="297"/>
      <c r="Y1" s="297"/>
      <c r="Z1" s="297"/>
      <c r="AA1" s="297"/>
      <c r="AB1" s="297"/>
      <c r="AC1" s="298"/>
      <c r="AD1" s="299" t="s">
        <v>213</v>
      </c>
      <c r="AE1" s="296"/>
      <c r="AF1" s="296"/>
      <c r="AG1" s="296"/>
      <c r="AH1" s="296"/>
      <c r="AI1" s="300"/>
      <c r="AN1" s="288"/>
    </row>
    <row r="2" spans="1:41" ht="19.5" customHeight="1" thickBot="1" x14ac:dyDescent="0.3">
      <c r="A2" s="311"/>
      <c r="B2" s="311"/>
      <c r="C2" s="311"/>
      <c r="D2" s="312"/>
      <c r="E2" s="165"/>
      <c r="F2" s="172"/>
      <c r="G2" s="350" t="s">
        <v>137</v>
      </c>
      <c r="H2" s="351"/>
      <c r="I2" s="351"/>
      <c r="J2" s="351"/>
      <c r="K2" s="351"/>
      <c r="L2" s="351"/>
      <c r="M2" s="351"/>
      <c r="N2" s="351"/>
      <c r="O2" s="351"/>
      <c r="P2" s="351"/>
      <c r="Q2" s="351"/>
      <c r="R2" s="351"/>
      <c r="S2" s="352"/>
      <c r="T2" s="350" t="s">
        <v>180</v>
      </c>
      <c r="U2" s="351"/>
      <c r="V2" s="351"/>
      <c r="W2" s="351"/>
      <c r="X2" s="351"/>
      <c r="Y2" s="351"/>
      <c r="Z2" s="352"/>
      <c r="AA2" s="182" t="s">
        <v>149</v>
      </c>
      <c r="AB2" s="182" t="s">
        <v>152</v>
      </c>
      <c r="AC2" s="139" t="s">
        <v>162</v>
      </c>
      <c r="AD2" s="201" t="s">
        <v>162</v>
      </c>
      <c r="AE2" s="350" t="s">
        <v>190</v>
      </c>
      <c r="AF2" s="351"/>
      <c r="AG2" s="351"/>
      <c r="AH2" s="352"/>
      <c r="AI2" s="195" t="s">
        <v>169</v>
      </c>
      <c r="AJ2" s="78"/>
      <c r="AK2" s="78"/>
      <c r="AL2" s="78"/>
      <c r="AM2" s="78"/>
      <c r="AN2" s="78"/>
    </row>
    <row r="3" spans="1:41" s="2" customFormat="1" ht="64.95" customHeight="1" thickBot="1" x14ac:dyDescent="0.3">
      <c r="A3" s="154" t="s">
        <v>130</v>
      </c>
      <c r="B3" s="167" t="s">
        <v>64</v>
      </c>
      <c r="C3" s="133" t="s">
        <v>122</v>
      </c>
      <c r="D3" s="133" t="s">
        <v>123</v>
      </c>
      <c r="E3" s="134" t="s">
        <v>131</v>
      </c>
      <c r="F3" s="135" t="s">
        <v>1</v>
      </c>
      <c r="G3" s="136" t="s">
        <v>138</v>
      </c>
      <c r="H3" s="137" t="s">
        <v>132</v>
      </c>
      <c r="I3" s="137" t="s">
        <v>134</v>
      </c>
      <c r="J3" s="137" t="s">
        <v>139</v>
      </c>
      <c r="K3" s="137" t="s">
        <v>136</v>
      </c>
      <c r="L3" s="137" t="s">
        <v>135</v>
      </c>
      <c r="M3" s="137" t="s">
        <v>140</v>
      </c>
      <c r="N3" s="175" t="s">
        <v>141</v>
      </c>
      <c r="O3" s="175" t="s">
        <v>142</v>
      </c>
      <c r="P3" s="175" t="s">
        <v>143</v>
      </c>
      <c r="Q3" s="175" t="s">
        <v>144</v>
      </c>
      <c r="R3" s="175" t="s">
        <v>145</v>
      </c>
      <c r="S3" s="138" t="s">
        <v>146</v>
      </c>
      <c r="T3" s="227" t="s">
        <v>181</v>
      </c>
      <c r="U3" s="174" t="s">
        <v>182</v>
      </c>
      <c r="V3" s="175" t="s">
        <v>183</v>
      </c>
      <c r="W3" s="175" t="s">
        <v>184</v>
      </c>
      <c r="X3" s="175" t="s">
        <v>185</v>
      </c>
      <c r="Y3" s="259" t="s">
        <v>186</v>
      </c>
      <c r="Z3" s="174" t="s">
        <v>166</v>
      </c>
      <c r="AA3" s="185" t="s">
        <v>150</v>
      </c>
      <c r="AB3" s="185" t="s">
        <v>151</v>
      </c>
      <c r="AC3" s="166" t="s">
        <v>167</v>
      </c>
      <c r="AD3" s="150" t="s">
        <v>168</v>
      </c>
      <c r="AE3" s="137" t="s">
        <v>189</v>
      </c>
      <c r="AF3" s="137" t="s">
        <v>187</v>
      </c>
      <c r="AG3" s="137" t="s">
        <v>188</v>
      </c>
      <c r="AH3" s="138" t="s">
        <v>126</v>
      </c>
      <c r="AI3" s="150" t="s">
        <v>169</v>
      </c>
      <c r="AJ3" s="22"/>
      <c r="AK3" s="22"/>
      <c r="AL3" s="22"/>
      <c r="AM3" s="22"/>
      <c r="AN3" s="22"/>
      <c r="AO3" s="22"/>
    </row>
    <row r="4" spans="1:41" ht="14.25" customHeight="1" x14ac:dyDescent="0.25">
      <c r="A4" s="119" t="s">
        <v>8</v>
      </c>
      <c r="B4" s="93" t="s">
        <v>70</v>
      </c>
      <c r="C4" s="87" t="s">
        <v>25</v>
      </c>
      <c r="D4" s="87" t="s">
        <v>127</v>
      </c>
      <c r="E4" s="40">
        <f>SUM(G4,H4,J4,K4,M4,N4,P4,Q4,S4,T4,V4,X4,Z4,AA4,AB4,AC4,AD4,AE4,AF4,AG4,AI4)</f>
        <v>245889.02895003351</v>
      </c>
      <c r="F4" s="125">
        <f t="shared" ref="F4:F51" si="0">SUM(I4,L4,O4,R4,W4,Y4,AH4)</f>
        <v>80650.210000000006</v>
      </c>
      <c r="G4" s="84"/>
      <c r="H4" s="235">
        <v>0</v>
      </c>
      <c r="I4" s="235">
        <v>0</v>
      </c>
      <c r="J4" s="235">
        <v>0</v>
      </c>
      <c r="K4" s="235">
        <v>0</v>
      </c>
      <c r="L4" s="235">
        <v>0</v>
      </c>
      <c r="M4" s="235">
        <v>0</v>
      </c>
      <c r="N4" s="235">
        <v>197100</v>
      </c>
      <c r="O4" s="235">
        <v>74846.13</v>
      </c>
      <c r="P4" s="235">
        <v>0</v>
      </c>
      <c r="Q4" s="235">
        <v>32388.898950033494</v>
      </c>
      <c r="R4" s="235">
        <v>5804.079999999999</v>
      </c>
      <c r="S4" s="231"/>
      <c r="T4" s="57"/>
      <c r="U4" s="188">
        <f>SUM(V4:Y4)</f>
        <v>0</v>
      </c>
      <c r="V4" s="82"/>
      <c r="W4" s="82"/>
      <c r="X4" s="82"/>
      <c r="Y4" s="248"/>
      <c r="Z4" s="57"/>
      <c r="AA4" s="181"/>
      <c r="AB4" s="180"/>
      <c r="AC4" s="84"/>
      <c r="AD4" s="181"/>
      <c r="AE4" s="261">
        <v>0</v>
      </c>
      <c r="AF4" s="262">
        <v>16400.13</v>
      </c>
      <c r="AG4" s="262">
        <v>0</v>
      </c>
      <c r="AH4" s="79">
        <v>0</v>
      </c>
      <c r="AI4" s="143"/>
      <c r="AJ4" s="54"/>
      <c r="AK4" s="9"/>
      <c r="AL4" s="25"/>
      <c r="AM4" s="25"/>
      <c r="AN4" s="100"/>
      <c r="AO4" s="6"/>
    </row>
    <row r="5" spans="1:41" ht="14.25" customHeight="1" x14ac:dyDescent="0.25">
      <c r="A5" s="119" t="s">
        <v>18</v>
      </c>
      <c r="B5" s="103" t="s">
        <v>79</v>
      </c>
      <c r="C5" s="87" t="s">
        <v>117</v>
      </c>
      <c r="D5" s="87" t="s">
        <v>127</v>
      </c>
      <c r="E5" s="41">
        <f t="shared" ref="E5:E51" si="1">SUM(G5,H5,J5,K5,M5,N5,P5,Q5,S5,T5,V5,X5,Z5,AA5,AB5,AC5,AD5,AE5,AF5,AG5,AI5)</f>
        <v>105974.49</v>
      </c>
      <c r="F5" s="31">
        <f t="shared" si="0"/>
        <v>24486</v>
      </c>
      <c r="G5" s="84"/>
      <c r="H5" s="233">
        <v>0</v>
      </c>
      <c r="I5" s="233">
        <v>0</v>
      </c>
      <c r="J5" s="233">
        <v>0</v>
      </c>
      <c r="K5" s="233">
        <v>0</v>
      </c>
      <c r="L5" s="233">
        <v>0</v>
      </c>
      <c r="M5" s="233">
        <v>0</v>
      </c>
      <c r="N5" s="233">
        <v>85400</v>
      </c>
      <c r="O5" s="233">
        <v>24486</v>
      </c>
      <c r="P5" s="233">
        <v>0</v>
      </c>
      <c r="Q5" s="233">
        <v>0</v>
      </c>
      <c r="R5" s="233">
        <v>0</v>
      </c>
      <c r="S5" s="232"/>
      <c r="T5" s="57"/>
      <c r="U5" s="168">
        <f t="shared" ref="U5:U50" si="2">SUM(V5:Y5)</f>
        <v>0</v>
      </c>
      <c r="V5" s="57"/>
      <c r="W5" s="57"/>
      <c r="X5" s="57"/>
      <c r="Y5" s="249"/>
      <c r="Z5" s="57"/>
      <c r="AA5" s="180"/>
      <c r="AB5" s="180"/>
      <c r="AC5" s="84"/>
      <c r="AD5" s="180"/>
      <c r="AE5" s="261">
        <v>0</v>
      </c>
      <c r="AF5" s="262">
        <v>20574.490000000002</v>
      </c>
      <c r="AG5" s="262">
        <v>0</v>
      </c>
      <c r="AH5" s="79">
        <v>0</v>
      </c>
      <c r="AI5" s="153"/>
      <c r="AJ5" s="54"/>
      <c r="AK5" s="9"/>
      <c r="AL5" s="25"/>
      <c r="AM5" s="25"/>
      <c r="AN5" s="100"/>
      <c r="AO5" s="6"/>
    </row>
    <row r="6" spans="1:41" x14ac:dyDescent="0.25">
      <c r="A6" s="119" t="s">
        <v>14</v>
      </c>
      <c r="B6" s="104" t="s">
        <v>80</v>
      </c>
      <c r="C6" s="87" t="s">
        <v>117</v>
      </c>
      <c r="D6" s="87" t="s">
        <v>127</v>
      </c>
      <c r="E6" s="41">
        <f t="shared" si="1"/>
        <v>226613.65502794192</v>
      </c>
      <c r="F6" s="31">
        <f t="shared" si="0"/>
        <v>73294.14</v>
      </c>
      <c r="G6" s="85"/>
      <c r="H6" s="233">
        <v>0</v>
      </c>
      <c r="I6" s="233">
        <v>0</v>
      </c>
      <c r="J6" s="233">
        <v>0</v>
      </c>
      <c r="K6" s="233">
        <v>0</v>
      </c>
      <c r="L6" s="233">
        <v>0</v>
      </c>
      <c r="M6" s="233">
        <v>0</v>
      </c>
      <c r="N6" s="233">
        <v>202400</v>
      </c>
      <c r="O6" s="233">
        <v>70392.100000000006</v>
      </c>
      <c r="P6" s="233">
        <v>10262</v>
      </c>
      <c r="Q6" s="233">
        <v>13951.655027941924</v>
      </c>
      <c r="R6" s="233">
        <v>2902.0399999999995</v>
      </c>
      <c r="S6" s="229"/>
      <c r="T6" s="20"/>
      <c r="U6" s="145">
        <f t="shared" si="2"/>
        <v>0</v>
      </c>
      <c r="V6" s="20"/>
      <c r="W6" s="20"/>
      <c r="X6" s="20"/>
      <c r="Y6" s="250"/>
      <c r="Z6" s="20"/>
      <c r="AA6" s="141"/>
      <c r="AB6" s="141"/>
      <c r="AC6" s="85"/>
      <c r="AD6" s="141"/>
      <c r="AE6" s="261">
        <v>0</v>
      </c>
      <c r="AF6" s="263">
        <v>0</v>
      </c>
      <c r="AG6" s="261">
        <v>0</v>
      </c>
      <c r="AH6" s="79">
        <v>0</v>
      </c>
      <c r="AI6" s="153"/>
      <c r="AJ6" s="53"/>
      <c r="AK6" s="9"/>
      <c r="AL6" s="25"/>
      <c r="AM6" s="25"/>
      <c r="AN6" s="25"/>
      <c r="AO6" s="6"/>
    </row>
    <row r="7" spans="1:41" x14ac:dyDescent="0.25">
      <c r="A7" s="120" t="s">
        <v>73</v>
      </c>
      <c r="B7" s="101" t="s">
        <v>83</v>
      </c>
      <c r="C7" s="87" t="s">
        <v>117</v>
      </c>
      <c r="D7" s="87" t="s">
        <v>127</v>
      </c>
      <c r="E7" s="41">
        <f t="shared" si="1"/>
        <v>235500</v>
      </c>
      <c r="F7" s="31">
        <f t="shared" si="0"/>
        <v>97944.24</v>
      </c>
      <c r="G7" s="85"/>
      <c r="H7" s="233">
        <v>208500</v>
      </c>
      <c r="I7" s="233">
        <v>97944.24</v>
      </c>
      <c r="J7" s="233">
        <v>27000</v>
      </c>
      <c r="K7" s="233">
        <v>0</v>
      </c>
      <c r="L7" s="233">
        <v>0</v>
      </c>
      <c r="M7" s="233">
        <v>0</v>
      </c>
      <c r="N7" s="233">
        <v>0</v>
      </c>
      <c r="O7" s="233">
        <v>0</v>
      </c>
      <c r="P7" s="233">
        <v>0</v>
      </c>
      <c r="Q7" s="233">
        <v>0</v>
      </c>
      <c r="R7" s="233">
        <v>0</v>
      </c>
      <c r="S7" s="229"/>
      <c r="T7" s="20"/>
      <c r="U7" s="145">
        <f t="shared" si="2"/>
        <v>0</v>
      </c>
      <c r="V7" s="20"/>
      <c r="W7" s="20"/>
      <c r="X7" s="20"/>
      <c r="Y7" s="250"/>
      <c r="Z7" s="20"/>
      <c r="AA7" s="141"/>
      <c r="AB7" s="141"/>
      <c r="AC7" s="85"/>
      <c r="AD7" s="141"/>
      <c r="AE7" s="261">
        <v>0</v>
      </c>
      <c r="AF7" s="263">
        <v>0</v>
      </c>
      <c r="AG7" s="261">
        <v>0</v>
      </c>
      <c r="AH7" s="264">
        <v>0</v>
      </c>
      <c r="AI7" s="153"/>
      <c r="AJ7" s="53"/>
      <c r="AK7" s="54"/>
      <c r="AL7" s="80"/>
      <c r="AM7" s="25"/>
      <c r="AN7" s="25"/>
      <c r="AO7" s="6"/>
    </row>
    <row r="8" spans="1:41" x14ac:dyDescent="0.25">
      <c r="A8" s="119" t="s">
        <v>41</v>
      </c>
      <c r="B8" s="95" t="s">
        <v>84</v>
      </c>
      <c r="C8" s="87" t="s">
        <v>25</v>
      </c>
      <c r="D8" s="87" t="s">
        <v>127</v>
      </c>
      <c r="E8" s="41">
        <f t="shared" si="1"/>
        <v>0</v>
      </c>
      <c r="F8" s="31">
        <f t="shared" si="0"/>
        <v>0</v>
      </c>
      <c r="G8" s="85"/>
      <c r="H8" s="233">
        <v>0</v>
      </c>
      <c r="I8" s="233">
        <v>0</v>
      </c>
      <c r="J8" s="233">
        <v>0</v>
      </c>
      <c r="K8" s="233">
        <v>0</v>
      </c>
      <c r="L8" s="233">
        <v>0</v>
      </c>
      <c r="M8" s="233">
        <v>0</v>
      </c>
      <c r="N8" s="233">
        <v>0</v>
      </c>
      <c r="O8" s="233">
        <v>0</v>
      </c>
      <c r="P8" s="233">
        <v>0</v>
      </c>
      <c r="Q8" s="233">
        <v>0</v>
      </c>
      <c r="R8" s="233">
        <v>0</v>
      </c>
      <c r="S8" s="229"/>
      <c r="T8" s="20"/>
      <c r="U8" s="145">
        <f t="shared" si="2"/>
        <v>0</v>
      </c>
      <c r="V8" s="20"/>
      <c r="W8" s="20"/>
      <c r="X8" s="20"/>
      <c r="Y8" s="250"/>
      <c r="Z8" s="20"/>
      <c r="AA8" s="141"/>
      <c r="AB8" s="141"/>
      <c r="AC8" s="85"/>
      <c r="AD8" s="141"/>
      <c r="AE8" s="261">
        <v>0</v>
      </c>
      <c r="AF8" s="263">
        <v>0</v>
      </c>
      <c r="AG8" s="261">
        <v>0</v>
      </c>
      <c r="AH8" s="265">
        <v>0</v>
      </c>
      <c r="AI8" s="153"/>
      <c r="AJ8" s="53"/>
      <c r="AK8" s="9"/>
      <c r="AL8" s="25"/>
      <c r="AM8" s="25"/>
      <c r="AN8" s="25"/>
      <c r="AO8" s="6"/>
    </row>
    <row r="9" spans="1:41" x14ac:dyDescent="0.25">
      <c r="A9" s="119" t="s">
        <v>9</v>
      </c>
      <c r="B9" s="103" t="s">
        <v>87</v>
      </c>
      <c r="C9" s="87" t="s">
        <v>25</v>
      </c>
      <c r="D9" s="87" t="s">
        <v>127</v>
      </c>
      <c r="E9" s="41">
        <f t="shared" si="1"/>
        <v>428238.98061851459</v>
      </c>
      <c r="F9" s="31">
        <f t="shared" si="0"/>
        <v>180214.62</v>
      </c>
      <c r="G9" s="85"/>
      <c r="H9" s="233">
        <v>11900</v>
      </c>
      <c r="I9" s="233">
        <v>21524</v>
      </c>
      <c r="J9" s="233">
        <v>0</v>
      </c>
      <c r="K9" s="233">
        <v>0</v>
      </c>
      <c r="L9" s="233">
        <v>0</v>
      </c>
      <c r="M9" s="233">
        <v>0</v>
      </c>
      <c r="N9" s="233">
        <v>185000</v>
      </c>
      <c r="O9" s="233">
        <v>74791</v>
      </c>
      <c r="P9" s="233">
        <v>15300</v>
      </c>
      <c r="Q9" s="233">
        <v>38429.130618514624</v>
      </c>
      <c r="R9" s="233">
        <v>5804.079999999999</v>
      </c>
      <c r="S9" s="229"/>
      <c r="T9" s="20"/>
      <c r="U9" s="145">
        <f t="shared" si="2"/>
        <v>0</v>
      </c>
      <c r="V9" s="20"/>
      <c r="W9" s="20"/>
      <c r="X9" s="20"/>
      <c r="Y9" s="250"/>
      <c r="Z9" s="20"/>
      <c r="AA9" s="141"/>
      <c r="AB9" s="141"/>
      <c r="AC9" s="85"/>
      <c r="AD9" s="141"/>
      <c r="AE9" s="261">
        <v>0</v>
      </c>
      <c r="AF9" s="262">
        <v>177609.85</v>
      </c>
      <c r="AG9" s="261">
        <v>0</v>
      </c>
      <c r="AH9" s="265">
        <v>78095.539999999994</v>
      </c>
      <c r="AI9" s="153"/>
      <c r="AJ9" s="54"/>
      <c r="AK9" s="9"/>
      <c r="AL9" s="25"/>
      <c r="AM9" s="25"/>
      <c r="AN9" s="25"/>
      <c r="AO9" s="6"/>
    </row>
    <row r="10" spans="1:41" x14ac:dyDescent="0.25">
      <c r="A10" s="119" t="s">
        <v>85</v>
      </c>
      <c r="B10" s="103" t="s">
        <v>86</v>
      </c>
      <c r="C10" s="87" t="s">
        <v>25</v>
      </c>
      <c r="D10" s="87" t="s">
        <v>127</v>
      </c>
      <c r="E10" s="41">
        <f t="shared" si="1"/>
        <v>0</v>
      </c>
      <c r="F10" s="31">
        <f t="shared" si="0"/>
        <v>0</v>
      </c>
      <c r="G10" s="85"/>
      <c r="H10" s="233">
        <v>0</v>
      </c>
      <c r="I10" s="233">
        <v>0</v>
      </c>
      <c r="J10" s="233">
        <v>0</v>
      </c>
      <c r="K10" s="233">
        <v>0</v>
      </c>
      <c r="L10" s="233">
        <v>0</v>
      </c>
      <c r="M10" s="233">
        <v>0</v>
      </c>
      <c r="N10" s="233">
        <v>0</v>
      </c>
      <c r="O10" s="233">
        <v>0</v>
      </c>
      <c r="P10" s="233">
        <v>0</v>
      </c>
      <c r="Q10" s="233">
        <v>0</v>
      </c>
      <c r="R10" s="233">
        <v>0</v>
      </c>
      <c r="S10" s="229"/>
      <c r="T10" s="20"/>
      <c r="U10" s="145">
        <f t="shared" si="2"/>
        <v>0</v>
      </c>
      <c r="V10" s="20"/>
      <c r="W10" s="20"/>
      <c r="X10" s="20"/>
      <c r="Y10" s="250"/>
      <c r="Z10" s="20"/>
      <c r="AA10" s="141"/>
      <c r="AB10" s="141"/>
      <c r="AC10" s="85"/>
      <c r="AD10" s="141"/>
      <c r="AE10" s="261">
        <v>0</v>
      </c>
      <c r="AF10" s="262">
        <v>0</v>
      </c>
      <c r="AG10" s="261">
        <v>0</v>
      </c>
      <c r="AH10" s="265">
        <v>0</v>
      </c>
      <c r="AI10" s="153"/>
      <c r="AJ10" s="54"/>
      <c r="AK10" s="9"/>
      <c r="AL10" s="25"/>
      <c r="AM10" s="25"/>
      <c r="AN10" s="25"/>
      <c r="AO10" s="6"/>
    </row>
    <row r="11" spans="1:41" ht="14.4" x14ac:dyDescent="0.3">
      <c r="A11" s="119" t="s">
        <v>89</v>
      </c>
      <c r="B11" s="101" t="s">
        <v>90</v>
      </c>
      <c r="C11" s="87" t="s">
        <v>117</v>
      </c>
      <c r="D11" s="87" t="s">
        <v>127</v>
      </c>
      <c r="E11" s="41">
        <f t="shared" si="1"/>
        <v>113000</v>
      </c>
      <c r="F11" s="31">
        <f t="shared" si="0"/>
        <v>39982</v>
      </c>
      <c r="G11" s="85"/>
      <c r="H11" s="233">
        <v>0</v>
      </c>
      <c r="I11" s="233">
        <v>0</v>
      </c>
      <c r="J11" s="233">
        <v>0</v>
      </c>
      <c r="K11" s="233">
        <v>0</v>
      </c>
      <c r="L11" s="233">
        <v>0</v>
      </c>
      <c r="M11" s="233">
        <v>0</v>
      </c>
      <c r="N11" s="233">
        <v>97000</v>
      </c>
      <c r="O11" s="233">
        <v>39982</v>
      </c>
      <c r="P11" s="233">
        <v>16000</v>
      </c>
      <c r="Q11" s="233">
        <v>0</v>
      </c>
      <c r="R11" s="233">
        <v>0</v>
      </c>
      <c r="S11" s="229"/>
      <c r="T11" s="20"/>
      <c r="U11" s="145">
        <f t="shared" si="2"/>
        <v>0</v>
      </c>
      <c r="V11" s="20"/>
      <c r="W11" s="20"/>
      <c r="X11" s="20"/>
      <c r="Y11" s="250"/>
      <c r="Z11" s="20"/>
      <c r="AA11" s="141"/>
      <c r="AB11" s="141"/>
      <c r="AC11" s="85"/>
      <c r="AD11" s="141"/>
      <c r="AE11" s="261">
        <v>0</v>
      </c>
      <c r="AF11" s="262">
        <v>0</v>
      </c>
      <c r="AG11" s="261">
        <v>0</v>
      </c>
      <c r="AH11" s="79">
        <v>0</v>
      </c>
      <c r="AI11" s="153"/>
      <c r="AJ11" s="54"/>
      <c r="AK11" s="9"/>
      <c r="AL11" s="18"/>
      <c r="AM11" s="94"/>
      <c r="AN11" s="25"/>
      <c r="AO11" s="6"/>
    </row>
    <row r="12" spans="1:41" x14ac:dyDescent="0.25">
      <c r="A12" s="119" t="s">
        <v>11</v>
      </c>
      <c r="B12" s="96" t="s">
        <v>97</v>
      </c>
      <c r="C12" s="87" t="s">
        <v>25</v>
      </c>
      <c r="D12" s="87" t="s">
        <v>127</v>
      </c>
      <c r="E12" s="41">
        <f t="shared" si="1"/>
        <v>15731.251200000001</v>
      </c>
      <c r="F12" s="31">
        <f t="shared" si="0"/>
        <v>0</v>
      </c>
      <c r="G12" s="85"/>
      <c r="H12" s="233">
        <v>0</v>
      </c>
      <c r="I12" s="233">
        <v>0</v>
      </c>
      <c r="J12" s="233">
        <v>0</v>
      </c>
      <c r="K12" s="233">
        <v>0</v>
      </c>
      <c r="L12" s="233">
        <v>0</v>
      </c>
      <c r="M12" s="233">
        <v>0</v>
      </c>
      <c r="N12" s="233">
        <v>0</v>
      </c>
      <c r="O12" s="233">
        <v>0</v>
      </c>
      <c r="P12" s="233">
        <v>0</v>
      </c>
      <c r="Q12" s="233">
        <v>0</v>
      </c>
      <c r="R12" s="233">
        <v>0</v>
      </c>
      <c r="S12" s="229"/>
      <c r="T12" s="20"/>
      <c r="U12" s="145">
        <f t="shared" si="2"/>
        <v>0</v>
      </c>
      <c r="V12" s="20"/>
      <c r="W12" s="20"/>
      <c r="X12" s="20"/>
      <c r="Y12" s="250"/>
      <c r="Z12" s="20"/>
      <c r="AA12" s="141"/>
      <c r="AB12" s="141"/>
      <c r="AC12" s="85"/>
      <c r="AD12" s="141"/>
      <c r="AE12" s="261">
        <v>0</v>
      </c>
      <c r="AF12" s="262">
        <v>15731.251200000001</v>
      </c>
      <c r="AG12" s="261">
        <v>0</v>
      </c>
      <c r="AH12" s="79">
        <v>0</v>
      </c>
      <c r="AI12" s="153"/>
      <c r="AJ12" s="54"/>
      <c r="AK12" s="9"/>
      <c r="AL12" s="19"/>
      <c r="AM12" s="25"/>
      <c r="AN12" s="25"/>
      <c r="AO12" s="88"/>
    </row>
    <row r="13" spans="1:41" x14ac:dyDescent="0.25">
      <c r="A13" s="119" t="s">
        <v>16</v>
      </c>
      <c r="B13" s="97" t="s">
        <v>98</v>
      </c>
      <c r="C13" s="87" t="s">
        <v>25</v>
      </c>
      <c r="D13" s="87" t="s">
        <v>127</v>
      </c>
      <c r="E13" s="41">
        <f t="shared" si="1"/>
        <v>62800</v>
      </c>
      <c r="F13" s="31">
        <f t="shared" si="0"/>
        <v>24486</v>
      </c>
      <c r="G13" s="85"/>
      <c r="H13" s="233">
        <v>0</v>
      </c>
      <c r="I13" s="233">
        <v>0</v>
      </c>
      <c r="J13" s="233">
        <v>0</v>
      </c>
      <c r="K13" s="233">
        <v>0</v>
      </c>
      <c r="L13" s="233">
        <v>0</v>
      </c>
      <c r="M13" s="233">
        <v>0</v>
      </c>
      <c r="N13" s="233">
        <v>62800</v>
      </c>
      <c r="O13" s="233">
        <v>24486</v>
      </c>
      <c r="P13" s="233">
        <v>0</v>
      </c>
      <c r="Q13" s="233">
        <v>0</v>
      </c>
      <c r="R13" s="233">
        <v>0</v>
      </c>
      <c r="S13" s="229"/>
      <c r="T13" s="20"/>
      <c r="U13" s="145">
        <f t="shared" si="2"/>
        <v>0</v>
      </c>
      <c r="V13" s="20"/>
      <c r="W13" s="20"/>
      <c r="X13" s="20"/>
      <c r="Y13" s="250"/>
      <c r="Z13" s="20"/>
      <c r="AA13" s="141"/>
      <c r="AB13" s="141"/>
      <c r="AC13" s="85"/>
      <c r="AD13" s="141"/>
      <c r="AE13" s="261">
        <v>0</v>
      </c>
      <c r="AF13" s="262">
        <v>0</v>
      </c>
      <c r="AG13" s="262">
        <v>0</v>
      </c>
      <c r="AH13" s="265">
        <v>0</v>
      </c>
      <c r="AI13" s="153"/>
      <c r="AJ13" s="54"/>
      <c r="AK13" s="9"/>
      <c r="AL13" s="25"/>
      <c r="AM13" s="25"/>
      <c r="AN13" s="25"/>
      <c r="AO13" s="6"/>
    </row>
    <row r="14" spans="1:41" x14ac:dyDescent="0.25">
      <c r="A14" s="119" t="s">
        <v>10</v>
      </c>
      <c r="B14" s="101" t="s">
        <v>102</v>
      </c>
      <c r="C14" s="87" t="s">
        <v>25</v>
      </c>
      <c r="D14" s="87" t="s">
        <v>127</v>
      </c>
      <c r="E14" s="41">
        <f t="shared" si="1"/>
        <v>263409.87424896605</v>
      </c>
      <c r="F14" s="31">
        <f t="shared" si="0"/>
        <v>91856.04</v>
      </c>
      <c r="G14" s="85"/>
      <c r="H14" s="233">
        <v>54400</v>
      </c>
      <c r="I14" s="233">
        <v>24486</v>
      </c>
      <c r="J14" s="233">
        <v>0</v>
      </c>
      <c r="K14" s="233">
        <v>66400</v>
      </c>
      <c r="L14" s="233">
        <v>24486</v>
      </c>
      <c r="M14" s="233">
        <v>0</v>
      </c>
      <c r="N14" s="233">
        <v>111600</v>
      </c>
      <c r="O14" s="233">
        <v>39982</v>
      </c>
      <c r="P14" s="233">
        <v>15496</v>
      </c>
      <c r="Q14" s="233">
        <v>15513.874248966049</v>
      </c>
      <c r="R14" s="233">
        <v>2902.0399999999995</v>
      </c>
      <c r="S14" s="229"/>
      <c r="T14" s="20"/>
      <c r="U14" s="145">
        <f t="shared" si="2"/>
        <v>0</v>
      </c>
      <c r="V14" s="20"/>
      <c r="W14" s="20"/>
      <c r="X14" s="20"/>
      <c r="Y14" s="250"/>
      <c r="Z14" s="20"/>
      <c r="AA14" s="141"/>
      <c r="AB14" s="141"/>
      <c r="AC14" s="85"/>
      <c r="AD14" s="141"/>
      <c r="AE14" s="261">
        <v>0</v>
      </c>
      <c r="AF14" s="262">
        <v>0</v>
      </c>
      <c r="AG14" s="261">
        <v>0</v>
      </c>
      <c r="AH14" s="79">
        <v>0</v>
      </c>
      <c r="AI14" s="153"/>
      <c r="AJ14" s="54"/>
      <c r="AK14" s="9"/>
      <c r="AL14" s="25"/>
      <c r="AM14" s="25"/>
      <c r="AN14" s="25"/>
      <c r="AO14" s="6"/>
    </row>
    <row r="15" spans="1:41" x14ac:dyDescent="0.25">
      <c r="A15" s="119" t="s">
        <v>17</v>
      </c>
      <c r="B15" s="101" t="s">
        <v>103</v>
      </c>
      <c r="C15" s="87" t="s">
        <v>117</v>
      </c>
      <c r="D15" s="87" t="s">
        <v>127</v>
      </c>
      <c r="E15" s="41">
        <f t="shared" si="1"/>
        <v>130751.54912054876</v>
      </c>
      <c r="F15" s="31">
        <f t="shared" si="0"/>
        <v>33312.14</v>
      </c>
      <c r="G15" s="85"/>
      <c r="H15" s="233">
        <v>0</v>
      </c>
      <c r="I15" s="233">
        <v>0</v>
      </c>
      <c r="J15" s="233">
        <v>0</v>
      </c>
      <c r="K15" s="233">
        <v>0</v>
      </c>
      <c r="L15" s="233">
        <v>0</v>
      </c>
      <c r="M15" s="233">
        <v>0</v>
      </c>
      <c r="N15" s="233">
        <v>83300</v>
      </c>
      <c r="O15" s="233">
        <v>30410.1</v>
      </c>
      <c r="P15" s="233">
        <v>0</v>
      </c>
      <c r="Q15" s="233">
        <v>24420.399120548769</v>
      </c>
      <c r="R15" s="233">
        <v>2902.0399999999995</v>
      </c>
      <c r="S15" s="229"/>
      <c r="T15" s="20"/>
      <c r="U15" s="145">
        <f t="shared" si="2"/>
        <v>0</v>
      </c>
      <c r="V15" s="20"/>
      <c r="W15" s="20"/>
      <c r="X15" s="20"/>
      <c r="Y15" s="250"/>
      <c r="Z15" s="20"/>
      <c r="AA15" s="141"/>
      <c r="AB15" s="141"/>
      <c r="AC15" s="85"/>
      <c r="AD15" s="141"/>
      <c r="AE15" s="261">
        <v>0</v>
      </c>
      <c r="AF15" s="263">
        <v>23031.15</v>
      </c>
      <c r="AG15" s="261">
        <v>0</v>
      </c>
      <c r="AH15" s="266">
        <v>0</v>
      </c>
      <c r="AI15" s="153"/>
      <c r="AJ15" s="54"/>
      <c r="AK15" s="9"/>
      <c r="AL15" s="25"/>
      <c r="AM15" s="25"/>
      <c r="AN15" s="25"/>
      <c r="AO15" s="6"/>
    </row>
    <row r="16" spans="1:41" x14ac:dyDescent="0.25">
      <c r="A16" s="119" t="s">
        <v>40</v>
      </c>
      <c r="B16" s="101" t="s">
        <v>106</v>
      </c>
      <c r="C16" s="87" t="s">
        <v>25</v>
      </c>
      <c r="D16" s="87" t="s">
        <v>127</v>
      </c>
      <c r="E16" s="41">
        <f t="shared" si="1"/>
        <v>0</v>
      </c>
      <c r="F16" s="31">
        <f t="shared" si="0"/>
        <v>0</v>
      </c>
      <c r="G16" s="76"/>
      <c r="H16" s="233">
        <v>0</v>
      </c>
      <c r="I16" s="233">
        <v>0</v>
      </c>
      <c r="J16" s="233">
        <v>0</v>
      </c>
      <c r="K16" s="233">
        <v>0</v>
      </c>
      <c r="L16" s="233">
        <v>0</v>
      </c>
      <c r="M16" s="233">
        <v>0</v>
      </c>
      <c r="N16" s="233">
        <v>0</v>
      </c>
      <c r="O16" s="233">
        <v>0</v>
      </c>
      <c r="P16" s="233">
        <v>0</v>
      </c>
      <c r="Q16" s="233">
        <v>0</v>
      </c>
      <c r="R16" s="233">
        <v>0</v>
      </c>
      <c r="S16" s="230"/>
      <c r="T16" s="36"/>
      <c r="U16" s="149">
        <f t="shared" si="2"/>
        <v>0</v>
      </c>
      <c r="V16" s="36"/>
      <c r="W16" s="36"/>
      <c r="X16" s="36"/>
      <c r="Y16" s="251"/>
      <c r="Z16" s="36"/>
      <c r="AA16" s="179"/>
      <c r="AB16" s="179"/>
      <c r="AC16" s="142"/>
      <c r="AD16" s="179"/>
      <c r="AE16" s="261">
        <v>0</v>
      </c>
      <c r="AF16" s="262">
        <v>0</v>
      </c>
      <c r="AG16" s="262">
        <v>0</v>
      </c>
      <c r="AH16" s="267">
        <v>0</v>
      </c>
      <c r="AI16" s="153"/>
      <c r="AJ16" s="53"/>
      <c r="AK16" s="9"/>
      <c r="AL16" s="25"/>
      <c r="AM16" s="25"/>
      <c r="AN16" s="25"/>
      <c r="AO16" s="6"/>
    </row>
    <row r="17" spans="1:41" x14ac:dyDescent="0.25">
      <c r="A17" s="119" t="s">
        <v>44</v>
      </c>
      <c r="B17" s="103" t="s">
        <v>111</v>
      </c>
      <c r="C17" s="87" t="str">
        <f t="shared" ref="C17" si="3">$C$4</f>
        <v>NE</v>
      </c>
      <c r="D17" s="87" t="s">
        <v>127</v>
      </c>
      <c r="E17" s="41">
        <f t="shared" si="1"/>
        <v>0</v>
      </c>
      <c r="F17" s="31">
        <f t="shared" si="0"/>
        <v>0</v>
      </c>
      <c r="G17" s="76"/>
      <c r="H17" s="233">
        <v>0</v>
      </c>
      <c r="I17" s="233">
        <v>0</v>
      </c>
      <c r="J17" s="233">
        <v>0</v>
      </c>
      <c r="K17" s="233">
        <v>0</v>
      </c>
      <c r="L17" s="233">
        <v>0</v>
      </c>
      <c r="M17" s="233">
        <v>0</v>
      </c>
      <c r="N17" s="233">
        <v>0</v>
      </c>
      <c r="O17" s="233">
        <v>0</v>
      </c>
      <c r="P17" s="233">
        <v>0</v>
      </c>
      <c r="Q17" s="233">
        <v>0</v>
      </c>
      <c r="R17" s="233">
        <v>0</v>
      </c>
      <c r="S17" s="230"/>
      <c r="T17" s="36"/>
      <c r="U17" s="149">
        <f t="shared" si="2"/>
        <v>0</v>
      </c>
      <c r="V17" s="36"/>
      <c r="W17" s="36"/>
      <c r="X17" s="36"/>
      <c r="Y17" s="251"/>
      <c r="Z17" s="36"/>
      <c r="AA17" s="179"/>
      <c r="AB17" s="179"/>
      <c r="AC17" s="142"/>
      <c r="AD17" s="179"/>
      <c r="AE17" s="261">
        <v>0</v>
      </c>
      <c r="AF17" s="262">
        <v>0</v>
      </c>
      <c r="AG17" s="262">
        <v>0</v>
      </c>
      <c r="AH17" s="79">
        <v>0</v>
      </c>
      <c r="AI17" s="153"/>
      <c r="AJ17" s="54"/>
      <c r="AK17" s="9"/>
      <c r="AL17" s="25"/>
      <c r="AM17" s="25"/>
      <c r="AN17" s="25"/>
      <c r="AO17" s="6"/>
    </row>
    <row r="18" spans="1:41" ht="14.4" x14ac:dyDescent="0.3">
      <c r="A18" s="119" t="s">
        <v>15</v>
      </c>
      <c r="B18" s="92" t="s">
        <v>113</v>
      </c>
      <c r="C18" s="87" t="s">
        <v>117</v>
      </c>
      <c r="D18" s="87" t="s">
        <v>127</v>
      </c>
      <c r="E18" s="41">
        <f t="shared" si="1"/>
        <v>202864.53680875432</v>
      </c>
      <c r="F18" s="31">
        <f t="shared" si="0"/>
        <v>83211.039999999994</v>
      </c>
      <c r="G18" s="76"/>
      <c r="H18" s="233">
        <v>0</v>
      </c>
      <c r="I18" s="233">
        <v>0</v>
      </c>
      <c r="J18" s="233">
        <v>0</v>
      </c>
      <c r="K18" s="233">
        <v>0</v>
      </c>
      <c r="L18" s="233">
        <v>0</v>
      </c>
      <c r="M18" s="233">
        <v>0</v>
      </c>
      <c r="N18" s="233">
        <v>25300</v>
      </c>
      <c r="O18" s="233">
        <v>4399.21</v>
      </c>
      <c r="P18" s="233">
        <v>0</v>
      </c>
      <c r="Q18" s="233">
        <v>22031.116808754312</v>
      </c>
      <c r="R18" s="233">
        <v>2902.0399999999995</v>
      </c>
      <c r="S18" s="230"/>
      <c r="T18" s="36"/>
      <c r="U18" s="149">
        <f t="shared" si="2"/>
        <v>0</v>
      </c>
      <c r="V18" s="36"/>
      <c r="W18" s="36"/>
      <c r="X18" s="36"/>
      <c r="Y18" s="251"/>
      <c r="Z18" s="36"/>
      <c r="AA18" s="179"/>
      <c r="AB18" s="179"/>
      <c r="AC18" s="142"/>
      <c r="AD18" s="179"/>
      <c r="AE18" s="261">
        <v>0</v>
      </c>
      <c r="AF18" s="261">
        <v>155533.42000000001</v>
      </c>
      <c r="AG18" s="261">
        <v>0</v>
      </c>
      <c r="AH18" s="265">
        <v>75909.789999999994</v>
      </c>
      <c r="AI18" s="153"/>
      <c r="AJ18" s="54"/>
      <c r="AK18" s="9"/>
      <c r="AL18" s="18"/>
      <c r="AM18" s="91"/>
      <c r="AN18" s="100"/>
      <c r="AO18" s="6"/>
    </row>
    <row r="19" spans="1:41" ht="13.8" thickBot="1" x14ac:dyDescent="0.3">
      <c r="A19" s="120" t="s">
        <v>114</v>
      </c>
      <c r="B19" s="103" t="s">
        <v>115</v>
      </c>
      <c r="C19" s="87" t="s">
        <v>25</v>
      </c>
      <c r="D19" s="87" t="s">
        <v>127</v>
      </c>
      <c r="E19" s="42">
        <f t="shared" si="1"/>
        <v>0</v>
      </c>
      <c r="F19" s="32">
        <f t="shared" si="0"/>
        <v>0</v>
      </c>
      <c r="G19" s="76"/>
      <c r="H19" s="234">
        <v>0</v>
      </c>
      <c r="I19" s="234">
        <v>0</v>
      </c>
      <c r="J19" s="234">
        <v>0</v>
      </c>
      <c r="K19" s="234">
        <v>0</v>
      </c>
      <c r="L19" s="234">
        <v>0</v>
      </c>
      <c r="M19" s="234">
        <v>0</v>
      </c>
      <c r="N19" s="234">
        <v>0</v>
      </c>
      <c r="O19" s="234">
        <v>0</v>
      </c>
      <c r="P19" s="234">
        <v>0</v>
      </c>
      <c r="Q19" s="234">
        <v>0</v>
      </c>
      <c r="R19" s="234">
        <v>0</v>
      </c>
      <c r="S19" s="230"/>
      <c r="T19" s="36"/>
      <c r="U19" s="149">
        <f t="shared" si="2"/>
        <v>0</v>
      </c>
      <c r="V19" s="36"/>
      <c r="W19" s="36"/>
      <c r="X19" s="36"/>
      <c r="Y19" s="251"/>
      <c r="Z19" s="36"/>
      <c r="AA19" s="178"/>
      <c r="AB19" s="179"/>
      <c r="AC19" s="142"/>
      <c r="AD19" s="178"/>
      <c r="AE19" s="268">
        <v>0</v>
      </c>
      <c r="AF19" s="269">
        <v>0</v>
      </c>
      <c r="AG19" s="268">
        <v>0</v>
      </c>
      <c r="AH19" s="62">
        <v>0</v>
      </c>
      <c r="AI19" s="196"/>
      <c r="AJ19" s="54"/>
      <c r="AK19" s="9"/>
      <c r="AL19" s="25"/>
      <c r="AM19" s="25"/>
      <c r="AN19" s="25"/>
      <c r="AO19" s="6"/>
    </row>
    <row r="20" spans="1:41" x14ac:dyDescent="0.25">
      <c r="A20" s="121" t="s">
        <v>28</v>
      </c>
      <c r="B20" s="183" t="s">
        <v>67</v>
      </c>
      <c r="C20" s="111" t="s">
        <v>22</v>
      </c>
      <c r="D20" s="112" t="s">
        <v>128</v>
      </c>
      <c r="E20" s="40">
        <f t="shared" si="1"/>
        <v>154307.57892831785</v>
      </c>
      <c r="F20" s="125">
        <f t="shared" si="0"/>
        <v>39143.08</v>
      </c>
      <c r="G20" s="105"/>
      <c r="H20" s="237">
        <v>62100</v>
      </c>
      <c r="I20" s="237">
        <v>24486</v>
      </c>
      <c r="J20" s="237">
        <v>5510</v>
      </c>
      <c r="K20" s="237">
        <v>0</v>
      </c>
      <c r="L20" s="237">
        <v>0</v>
      </c>
      <c r="M20" s="237">
        <v>0</v>
      </c>
      <c r="N20" s="237">
        <v>38600</v>
      </c>
      <c r="O20" s="237">
        <v>8853</v>
      </c>
      <c r="P20" s="237">
        <v>0</v>
      </c>
      <c r="Q20" s="237">
        <v>42459.998928317873</v>
      </c>
      <c r="R20" s="237">
        <v>5804.079999999999</v>
      </c>
      <c r="S20" s="108"/>
      <c r="T20" s="106"/>
      <c r="U20" s="152">
        <f t="shared" si="2"/>
        <v>0</v>
      </c>
      <c r="V20" s="106"/>
      <c r="W20" s="106"/>
      <c r="X20" s="106"/>
      <c r="Y20" s="252"/>
      <c r="Z20" s="106"/>
      <c r="AA20" s="161"/>
      <c r="AB20" s="161"/>
      <c r="AC20" s="156"/>
      <c r="AD20" s="161"/>
      <c r="AE20" s="270">
        <v>0</v>
      </c>
      <c r="AF20" s="271">
        <v>5637.58</v>
      </c>
      <c r="AG20" s="270">
        <v>0</v>
      </c>
      <c r="AH20" s="83">
        <v>0</v>
      </c>
      <c r="AI20" s="143"/>
      <c r="AJ20" s="54"/>
      <c r="AK20" s="9"/>
      <c r="AL20" s="25"/>
      <c r="AM20" s="25"/>
      <c r="AN20" s="25"/>
      <c r="AO20" s="6"/>
    </row>
    <row r="21" spans="1:41" x14ac:dyDescent="0.25">
      <c r="A21" s="122" t="s">
        <v>24</v>
      </c>
      <c r="B21" s="101" t="s">
        <v>69</v>
      </c>
      <c r="C21" s="87" t="s">
        <v>118</v>
      </c>
      <c r="D21" s="113" t="s">
        <v>128</v>
      </c>
      <c r="E21" s="41">
        <f t="shared" si="1"/>
        <v>273178.56164552044</v>
      </c>
      <c r="F21" s="31">
        <f t="shared" si="0"/>
        <v>103704.23999999999</v>
      </c>
      <c r="G21" s="76"/>
      <c r="H21" s="236">
        <v>0</v>
      </c>
      <c r="I21" s="236">
        <v>0</v>
      </c>
      <c r="J21" s="236">
        <v>0</v>
      </c>
      <c r="K21" s="236">
        <v>0</v>
      </c>
      <c r="L21" s="236">
        <v>0</v>
      </c>
      <c r="M21" s="236">
        <v>0</v>
      </c>
      <c r="N21" s="236">
        <v>248300</v>
      </c>
      <c r="O21" s="236">
        <v>100802.2</v>
      </c>
      <c r="P21" s="236">
        <v>0</v>
      </c>
      <c r="Q21" s="236">
        <v>13711.33264552045</v>
      </c>
      <c r="R21" s="236">
        <v>2902.0399999999995</v>
      </c>
      <c r="S21" s="107"/>
      <c r="T21" s="36"/>
      <c r="U21" s="149">
        <f t="shared" si="2"/>
        <v>0</v>
      </c>
      <c r="V21" s="36"/>
      <c r="W21" s="36"/>
      <c r="X21" s="36"/>
      <c r="Y21" s="251"/>
      <c r="Z21" s="36"/>
      <c r="AA21" s="179"/>
      <c r="AB21" s="179"/>
      <c r="AC21" s="142"/>
      <c r="AD21" s="179"/>
      <c r="AE21" s="261">
        <v>0</v>
      </c>
      <c r="AF21" s="262">
        <v>11167.228999999999</v>
      </c>
      <c r="AG21" s="261">
        <v>0</v>
      </c>
      <c r="AH21" s="265">
        <v>0</v>
      </c>
      <c r="AI21" s="153"/>
      <c r="AJ21" s="54"/>
      <c r="AK21" s="9"/>
      <c r="AL21" s="25"/>
      <c r="AM21" s="25"/>
      <c r="AN21" s="25"/>
      <c r="AO21" s="6"/>
    </row>
    <row r="22" spans="1:41" x14ac:dyDescent="0.25">
      <c r="A22" s="122" t="s">
        <v>27</v>
      </c>
      <c r="B22" s="101" t="s">
        <v>77</v>
      </c>
      <c r="C22" s="87" t="s">
        <v>117</v>
      </c>
      <c r="D22" s="113" t="s">
        <v>128</v>
      </c>
      <c r="E22" s="41">
        <f t="shared" si="1"/>
        <v>343047.98262378719</v>
      </c>
      <c r="F22" s="31">
        <f t="shared" si="0"/>
        <v>140828.28</v>
      </c>
      <c r="G22" s="76"/>
      <c r="H22" s="238">
        <v>130100</v>
      </c>
      <c r="I22" s="238">
        <v>48972.12</v>
      </c>
      <c r="J22" s="238">
        <v>0</v>
      </c>
      <c r="K22" s="238">
        <v>0</v>
      </c>
      <c r="L22" s="238">
        <v>0</v>
      </c>
      <c r="M22" s="238">
        <v>0</v>
      </c>
      <c r="N22" s="238">
        <v>175800</v>
      </c>
      <c r="O22" s="238">
        <v>88954.12</v>
      </c>
      <c r="P22" s="238">
        <v>15008</v>
      </c>
      <c r="Q22" s="238">
        <v>17100.812623787231</v>
      </c>
      <c r="R22" s="238">
        <v>2902.0399999999995</v>
      </c>
      <c r="S22" s="107"/>
      <c r="T22" s="36"/>
      <c r="U22" s="149">
        <f t="shared" si="2"/>
        <v>0</v>
      </c>
      <c r="V22" s="36"/>
      <c r="W22" s="36"/>
      <c r="X22" s="36"/>
      <c r="Y22" s="251"/>
      <c r="Z22" s="36"/>
      <c r="AA22" s="179"/>
      <c r="AB22" s="179"/>
      <c r="AC22" s="142"/>
      <c r="AD22" s="179"/>
      <c r="AE22" s="261">
        <v>0</v>
      </c>
      <c r="AF22" s="262">
        <v>5039.17</v>
      </c>
      <c r="AG22" s="261">
        <v>0</v>
      </c>
      <c r="AH22" s="265">
        <v>0</v>
      </c>
      <c r="AI22" s="153"/>
      <c r="AJ22" s="54"/>
      <c r="AK22" s="9"/>
      <c r="AL22" s="25"/>
      <c r="AM22" s="25"/>
      <c r="AN22" s="25"/>
      <c r="AO22" s="6"/>
    </row>
    <row r="23" spans="1:41" x14ac:dyDescent="0.25">
      <c r="A23" s="122" t="s">
        <v>72</v>
      </c>
      <c r="B23" s="102" t="s">
        <v>81</v>
      </c>
      <c r="C23" s="87" t="s">
        <v>22</v>
      </c>
      <c r="D23" s="113" t="s">
        <v>128</v>
      </c>
      <c r="E23" s="41">
        <f t="shared" si="1"/>
        <v>0</v>
      </c>
      <c r="F23" s="31">
        <f t="shared" si="0"/>
        <v>0</v>
      </c>
      <c r="G23" s="76"/>
      <c r="H23" s="236">
        <v>0</v>
      </c>
      <c r="I23" s="236">
        <v>0</v>
      </c>
      <c r="J23" s="236">
        <v>0</v>
      </c>
      <c r="K23" s="236">
        <v>0</v>
      </c>
      <c r="L23" s="236">
        <v>0</v>
      </c>
      <c r="M23" s="236">
        <v>0</v>
      </c>
      <c r="N23" s="236">
        <v>0</v>
      </c>
      <c r="O23" s="236">
        <v>0</v>
      </c>
      <c r="P23" s="236">
        <v>0</v>
      </c>
      <c r="Q23" s="236">
        <v>0</v>
      </c>
      <c r="R23" s="236">
        <v>0</v>
      </c>
      <c r="S23" s="107"/>
      <c r="T23" s="36"/>
      <c r="U23" s="149">
        <f t="shared" si="2"/>
        <v>0</v>
      </c>
      <c r="V23" s="36"/>
      <c r="W23" s="36"/>
      <c r="X23" s="36"/>
      <c r="Y23" s="251"/>
      <c r="Z23" s="36"/>
      <c r="AA23" s="179"/>
      <c r="AB23" s="179"/>
      <c r="AC23" s="142"/>
      <c r="AD23" s="179"/>
      <c r="AE23" s="261">
        <v>0</v>
      </c>
      <c r="AF23" s="263">
        <v>0</v>
      </c>
      <c r="AG23" s="261">
        <v>0</v>
      </c>
      <c r="AH23" s="265">
        <v>0</v>
      </c>
      <c r="AI23" s="153"/>
      <c r="AJ23" s="54"/>
      <c r="AK23" s="9"/>
      <c r="AL23" s="25"/>
      <c r="AM23" s="25"/>
      <c r="AN23" s="25"/>
      <c r="AO23" s="6"/>
    </row>
    <row r="24" spans="1:41" x14ac:dyDescent="0.25">
      <c r="A24" s="122" t="s">
        <v>31</v>
      </c>
      <c r="B24" s="101" t="s">
        <v>82</v>
      </c>
      <c r="C24" s="87" t="s">
        <v>22</v>
      </c>
      <c r="D24" s="113" t="s">
        <v>128</v>
      </c>
      <c r="E24" s="41">
        <f t="shared" si="1"/>
        <v>447912.05520476401</v>
      </c>
      <c r="F24" s="31">
        <f t="shared" si="0"/>
        <v>160196.04</v>
      </c>
      <c r="G24" s="76"/>
      <c r="H24" s="236">
        <v>402700</v>
      </c>
      <c r="I24" s="236">
        <v>152895</v>
      </c>
      <c r="J24" s="236">
        <v>0</v>
      </c>
      <c r="K24" s="236">
        <v>0</v>
      </c>
      <c r="L24" s="236">
        <v>0</v>
      </c>
      <c r="M24" s="236">
        <v>0</v>
      </c>
      <c r="N24" s="236">
        <v>24000</v>
      </c>
      <c r="O24" s="236">
        <v>4399</v>
      </c>
      <c r="P24" s="236">
        <v>0</v>
      </c>
      <c r="Q24" s="236">
        <v>21212.055204764023</v>
      </c>
      <c r="R24" s="236">
        <v>2902.0399999999995</v>
      </c>
      <c r="S24" s="107"/>
      <c r="T24" s="36"/>
      <c r="U24" s="149">
        <f t="shared" si="2"/>
        <v>0</v>
      </c>
      <c r="V24" s="36"/>
      <c r="W24" s="36"/>
      <c r="X24" s="36"/>
      <c r="Y24" s="251"/>
      <c r="Z24" s="36"/>
      <c r="AA24" s="179"/>
      <c r="AB24" s="179"/>
      <c r="AC24" s="142"/>
      <c r="AD24" s="179"/>
      <c r="AE24" s="261">
        <v>0</v>
      </c>
      <c r="AF24" s="263">
        <v>0</v>
      </c>
      <c r="AG24" s="261">
        <v>0</v>
      </c>
      <c r="AH24" s="265">
        <v>0</v>
      </c>
      <c r="AI24" s="153"/>
      <c r="AJ24" s="54"/>
      <c r="AK24" s="9"/>
      <c r="AL24" s="25"/>
      <c r="AM24" s="25"/>
      <c r="AN24" s="25"/>
      <c r="AO24" s="6"/>
    </row>
    <row r="25" spans="1:41" x14ac:dyDescent="0.25">
      <c r="A25" s="122" t="s">
        <v>30</v>
      </c>
      <c r="B25" s="102" t="s">
        <v>88</v>
      </c>
      <c r="C25" s="87" t="s">
        <v>117</v>
      </c>
      <c r="D25" s="113" t="s">
        <v>128</v>
      </c>
      <c r="E25" s="41">
        <f t="shared" si="1"/>
        <v>50900</v>
      </c>
      <c r="F25" s="31">
        <f t="shared" si="0"/>
        <v>24486.06</v>
      </c>
      <c r="G25" s="76"/>
      <c r="H25" s="236">
        <v>0</v>
      </c>
      <c r="I25" s="236">
        <v>0</v>
      </c>
      <c r="J25" s="236">
        <v>0</v>
      </c>
      <c r="K25" s="236">
        <v>0</v>
      </c>
      <c r="L25" s="236">
        <v>0</v>
      </c>
      <c r="M25" s="236">
        <v>0</v>
      </c>
      <c r="N25" s="236">
        <v>46100</v>
      </c>
      <c r="O25" s="236">
        <v>24486.06</v>
      </c>
      <c r="P25" s="236">
        <v>4800</v>
      </c>
      <c r="Q25" s="236">
        <v>0</v>
      </c>
      <c r="R25" s="236">
        <v>0</v>
      </c>
      <c r="S25" s="107"/>
      <c r="T25" s="36"/>
      <c r="U25" s="149">
        <f t="shared" si="2"/>
        <v>0</v>
      </c>
      <c r="V25" s="36"/>
      <c r="W25" s="36"/>
      <c r="X25" s="36"/>
      <c r="Y25" s="251"/>
      <c r="Z25" s="36"/>
      <c r="AA25" s="179"/>
      <c r="AB25" s="179"/>
      <c r="AC25" s="142"/>
      <c r="AD25" s="179"/>
      <c r="AE25" s="261">
        <v>0</v>
      </c>
      <c r="AF25" s="263">
        <v>0</v>
      </c>
      <c r="AG25" s="261">
        <v>0</v>
      </c>
      <c r="AH25" s="79">
        <v>0</v>
      </c>
      <c r="AI25" s="153"/>
      <c r="AJ25" s="54"/>
      <c r="AK25" s="9"/>
      <c r="AL25" s="25"/>
      <c r="AM25" s="25"/>
      <c r="AN25" s="25"/>
      <c r="AO25" s="6"/>
    </row>
    <row r="26" spans="1:41" x14ac:dyDescent="0.25">
      <c r="A26" s="122" t="s">
        <v>91</v>
      </c>
      <c r="B26" s="103" t="s">
        <v>92</v>
      </c>
      <c r="C26" s="87" t="s">
        <v>22</v>
      </c>
      <c r="D26" s="113" t="s">
        <v>128</v>
      </c>
      <c r="E26" s="41">
        <f t="shared" si="1"/>
        <v>168900</v>
      </c>
      <c r="F26" s="31">
        <f t="shared" si="0"/>
        <v>68060</v>
      </c>
      <c r="G26" s="76"/>
      <c r="H26" s="236">
        <v>168900</v>
      </c>
      <c r="I26" s="236">
        <v>68060</v>
      </c>
      <c r="J26" s="236">
        <v>0</v>
      </c>
      <c r="K26" s="236">
        <v>0</v>
      </c>
      <c r="L26" s="236">
        <v>0</v>
      </c>
      <c r="M26" s="236">
        <v>0</v>
      </c>
      <c r="N26" s="236">
        <v>0</v>
      </c>
      <c r="O26" s="236">
        <v>0</v>
      </c>
      <c r="P26" s="236">
        <v>0</v>
      </c>
      <c r="Q26" s="236">
        <v>0</v>
      </c>
      <c r="R26" s="236">
        <v>0</v>
      </c>
      <c r="S26" s="107"/>
      <c r="T26" s="36"/>
      <c r="U26" s="149">
        <f t="shared" si="2"/>
        <v>0</v>
      </c>
      <c r="V26" s="36"/>
      <c r="W26" s="36"/>
      <c r="X26" s="36"/>
      <c r="Y26" s="251"/>
      <c r="Z26" s="36"/>
      <c r="AA26" s="179"/>
      <c r="AB26" s="179"/>
      <c r="AC26" s="142"/>
      <c r="AD26" s="179"/>
      <c r="AE26" s="261">
        <v>0</v>
      </c>
      <c r="AF26" s="263">
        <v>0</v>
      </c>
      <c r="AG26" s="261">
        <v>0</v>
      </c>
      <c r="AH26" s="79">
        <v>0</v>
      </c>
      <c r="AI26" s="153"/>
      <c r="AJ26" s="54"/>
      <c r="AK26" s="9"/>
      <c r="AL26" s="25"/>
      <c r="AM26" s="25"/>
      <c r="AN26" s="25"/>
      <c r="AO26" s="6"/>
    </row>
    <row r="27" spans="1:41" x14ac:dyDescent="0.25">
      <c r="A27" s="122" t="s">
        <v>54</v>
      </c>
      <c r="B27" s="103" t="s">
        <v>94</v>
      </c>
      <c r="C27" s="87" t="s">
        <v>118</v>
      </c>
      <c r="D27" s="113" t="s">
        <v>128</v>
      </c>
      <c r="E27" s="41">
        <f t="shared" si="1"/>
        <v>0</v>
      </c>
      <c r="F27" s="31">
        <f t="shared" si="0"/>
        <v>0</v>
      </c>
      <c r="G27" s="76"/>
      <c r="H27" s="236">
        <v>0</v>
      </c>
      <c r="I27" s="236">
        <v>0</v>
      </c>
      <c r="J27" s="236">
        <v>0</v>
      </c>
      <c r="K27" s="236">
        <v>0</v>
      </c>
      <c r="L27" s="236">
        <v>0</v>
      </c>
      <c r="M27" s="236">
        <v>0</v>
      </c>
      <c r="N27" s="236">
        <v>0</v>
      </c>
      <c r="O27" s="236">
        <v>0</v>
      </c>
      <c r="P27" s="236">
        <v>0</v>
      </c>
      <c r="Q27" s="236">
        <v>0</v>
      </c>
      <c r="R27" s="236">
        <v>0</v>
      </c>
      <c r="S27" s="107"/>
      <c r="T27" s="36"/>
      <c r="U27" s="149">
        <f t="shared" si="2"/>
        <v>0</v>
      </c>
      <c r="V27" s="36"/>
      <c r="W27" s="36"/>
      <c r="X27" s="36"/>
      <c r="Y27" s="251"/>
      <c r="Z27" s="36"/>
      <c r="AA27" s="179"/>
      <c r="AB27" s="179"/>
      <c r="AC27" s="142"/>
      <c r="AD27" s="179"/>
      <c r="AE27" s="261">
        <v>0</v>
      </c>
      <c r="AF27" s="262">
        <v>0</v>
      </c>
      <c r="AG27" s="262">
        <v>0</v>
      </c>
      <c r="AH27" s="265">
        <v>0</v>
      </c>
      <c r="AI27" s="153"/>
      <c r="AJ27" s="53"/>
      <c r="AK27" s="25"/>
      <c r="AL27" s="25"/>
      <c r="AM27" s="19"/>
      <c r="AN27" s="25"/>
      <c r="AO27" s="6"/>
    </row>
    <row r="28" spans="1:41" x14ac:dyDescent="0.25">
      <c r="A28" s="122" t="s">
        <v>129</v>
      </c>
      <c r="B28" s="103" t="s">
        <v>153</v>
      </c>
      <c r="C28" s="87" t="s">
        <v>117</v>
      </c>
      <c r="D28" s="113" t="s">
        <v>128</v>
      </c>
      <c r="E28" s="41">
        <f t="shared" si="1"/>
        <v>0</v>
      </c>
      <c r="F28" s="31">
        <f t="shared" si="0"/>
        <v>0</v>
      </c>
      <c r="G28" s="76"/>
      <c r="H28" s="236"/>
      <c r="I28" s="236"/>
      <c r="J28" s="236"/>
      <c r="K28" s="236"/>
      <c r="L28" s="236"/>
      <c r="M28" s="236"/>
      <c r="N28" s="236"/>
      <c r="O28" s="236"/>
      <c r="P28" s="236"/>
      <c r="Q28" s="236"/>
      <c r="R28" s="236"/>
      <c r="S28" s="107"/>
      <c r="T28" s="36"/>
      <c r="U28" s="149">
        <f t="shared" si="2"/>
        <v>0</v>
      </c>
      <c r="V28" s="36"/>
      <c r="W28" s="36"/>
      <c r="X28" s="36"/>
      <c r="Y28" s="251"/>
      <c r="Z28" s="36"/>
      <c r="AA28" s="179"/>
      <c r="AB28" s="179"/>
      <c r="AC28" s="142"/>
      <c r="AD28" s="179"/>
      <c r="AE28" s="261">
        <v>0</v>
      </c>
      <c r="AF28" s="262">
        <v>0</v>
      </c>
      <c r="AG28" s="262">
        <v>0</v>
      </c>
      <c r="AH28" s="265">
        <v>0</v>
      </c>
      <c r="AI28" s="153"/>
      <c r="AJ28" s="186"/>
      <c r="AK28" s="25"/>
      <c r="AL28" s="25"/>
      <c r="AM28" s="19"/>
      <c r="AN28" s="25"/>
      <c r="AO28" s="6"/>
    </row>
    <row r="29" spans="1:41" x14ac:dyDescent="0.25">
      <c r="A29" s="122" t="s">
        <v>25</v>
      </c>
      <c r="B29" s="101" t="s">
        <v>96</v>
      </c>
      <c r="C29" s="87" t="s">
        <v>117</v>
      </c>
      <c r="D29" s="113" t="s">
        <v>128</v>
      </c>
      <c r="E29" s="41">
        <f t="shared" si="1"/>
        <v>291171.35332646716</v>
      </c>
      <c r="F29" s="31">
        <f t="shared" si="0"/>
        <v>105136.27</v>
      </c>
      <c r="G29" s="76"/>
      <c r="H29" s="236">
        <v>0</v>
      </c>
      <c r="I29" s="236">
        <v>0</v>
      </c>
      <c r="J29" s="236">
        <v>0</v>
      </c>
      <c r="K29" s="236">
        <v>0</v>
      </c>
      <c r="L29" s="236">
        <v>0</v>
      </c>
      <c r="M29" s="236">
        <v>0</v>
      </c>
      <c r="N29" s="236">
        <v>230700</v>
      </c>
      <c r="O29" s="236">
        <v>99332.19</v>
      </c>
      <c r="P29" s="236">
        <v>12093</v>
      </c>
      <c r="Q29" s="236">
        <v>42536.46963646714</v>
      </c>
      <c r="R29" s="236">
        <v>5804.079999999999</v>
      </c>
      <c r="S29" s="107"/>
      <c r="T29" s="36"/>
      <c r="U29" s="149">
        <f t="shared" si="2"/>
        <v>0</v>
      </c>
      <c r="V29" s="36"/>
      <c r="W29" s="36"/>
      <c r="X29" s="36"/>
      <c r="Y29" s="251"/>
      <c r="Z29" s="36"/>
      <c r="AA29" s="179"/>
      <c r="AB29" s="179"/>
      <c r="AC29" s="142"/>
      <c r="AD29" s="179"/>
      <c r="AE29" s="261">
        <v>0</v>
      </c>
      <c r="AF29" s="263">
        <v>5841.8836899999997</v>
      </c>
      <c r="AG29" s="261">
        <v>0</v>
      </c>
      <c r="AH29" s="79">
        <v>0</v>
      </c>
      <c r="AI29" s="153"/>
      <c r="AJ29" s="53"/>
      <c r="AK29" s="25"/>
      <c r="AL29" s="25"/>
      <c r="AM29" s="25"/>
      <c r="AN29" s="25"/>
      <c r="AO29" s="6"/>
    </row>
    <row r="30" spans="1:41" x14ac:dyDescent="0.25">
      <c r="A30" s="122" t="s">
        <v>29</v>
      </c>
      <c r="B30" s="103" t="s">
        <v>100</v>
      </c>
      <c r="C30" s="87" t="s">
        <v>118</v>
      </c>
      <c r="D30" s="113" t="s">
        <v>128</v>
      </c>
      <c r="E30" s="41">
        <f t="shared" si="1"/>
        <v>119712.61864208552</v>
      </c>
      <c r="F30" s="31">
        <f t="shared" si="0"/>
        <v>30097.870000000003</v>
      </c>
      <c r="G30" s="76"/>
      <c r="H30" s="236">
        <v>0</v>
      </c>
      <c r="I30" s="236">
        <v>0</v>
      </c>
      <c r="J30" s="236">
        <v>0</v>
      </c>
      <c r="K30" s="236">
        <v>0</v>
      </c>
      <c r="L30" s="236">
        <v>0</v>
      </c>
      <c r="M30" s="236">
        <v>0</v>
      </c>
      <c r="N30" s="236">
        <v>96200</v>
      </c>
      <c r="O30" s="236">
        <v>27195.83</v>
      </c>
      <c r="P30" s="236">
        <v>0</v>
      </c>
      <c r="Q30" s="236">
        <v>23512.61864208553</v>
      </c>
      <c r="R30" s="236">
        <v>2902.0399999999995</v>
      </c>
      <c r="S30" s="107"/>
      <c r="T30" s="36"/>
      <c r="U30" s="149">
        <f t="shared" si="2"/>
        <v>0</v>
      </c>
      <c r="V30" s="36"/>
      <c r="W30" s="36"/>
      <c r="X30" s="36"/>
      <c r="Y30" s="251"/>
      <c r="Z30" s="36"/>
      <c r="AA30" s="179"/>
      <c r="AB30" s="179"/>
      <c r="AC30" s="142"/>
      <c r="AD30" s="179"/>
      <c r="AE30" s="261">
        <v>0</v>
      </c>
      <c r="AF30" s="263">
        <v>0</v>
      </c>
      <c r="AG30" s="261">
        <v>0</v>
      </c>
      <c r="AH30" s="265">
        <v>0</v>
      </c>
      <c r="AI30" s="153"/>
      <c r="AJ30" s="53"/>
      <c r="AK30" s="25"/>
      <c r="AL30" s="25"/>
      <c r="AM30" s="25"/>
      <c r="AN30" s="25"/>
      <c r="AO30" s="6"/>
    </row>
    <row r="31" spans="1:41" x14ac:dyDescent="0.25">
      <c r="A31" s="122" t="s">
        <v>99</v>
      </c>
      <c r="B31" s="103" t="s">
        <v>104</v>
      </c>
      <c r="C31" s="87" t="s">
        <v>22</v>
      </c>
      <c r="D31" s="113" t="s">
        <v>128</v>
      </c>
      <c r="E31" s="41">
        <f t="shared" si="1"/>
        <v>0</v>
      </c>
      <c r="F31" s="31">
        <f t="shared" si="0"/>
        <v>0</v>
      </c>
      <c r="G31" s="76"/>
      <c r="H31" s="236">
        <v>0</v>
      </c>
      <c r="I31" s="236">
        <v>0</v>
      </c>
      <c r="J31" s="236">
        <v>0</v>
      </c>
      <c r="K31" s="236">
        <v>0</v>
      </c>
      <c r="L31" s="236">
        <v>0</v>
      </c>
      <c r="M31" s="236">
        <v>0</v>
      </c>
      <c r="N31" s="236">
        <v>0</v>
      </c>
      <c r="O31" s="236">
        <v>0</v>
      </c>
      <c r="P31" s="236">
        <v>0</v>
      </c>
      <c r="Q31" s="236">
        <v>0</v>
      </c>
      <c r="R31" s="236">
        <v>0</v>
      </c>
      <c r="S31" s="107"/>
      <c r="T31" s="36"/>
      <c r="U31" s="149">
        <f t="shared" si="2"/>
        <v>0</v>
      </c>
      <c r="V31" s="36"/>
      <c r="W31" s="36"/>
      <c r="X31" s="36"/>
      <c r="Y31" s="251"/>
      <c r="Z31" s="36"/>
      <c r="AA31" s="179"/>
      <c r="AB31" s="179"/>
      <c r="AC31" s="142"/>
      <c r="AD31" s="179"/>
      <c r="AE31" s="261">
        <v>0</v>
      </c>
      <c r="AF31" s="262">
        <v>0</v>
      </c>
      <c r="AG31" s="261">
        <v>0</v>
      </c>
      <c r="AH31" s="272">
        <v>0</v>
      </c>
      <c r="AI31" s="153"/>
      <c r="AJ31" s="53"/>
      <c r="AK31" s="25"/>
      <c r="AL31" s="18"/>
      <c r="AM31" s="25"/>
      <c r="AN31" s="25"/>
      <c r="AO31" s="6"/>
    </row>
    <row r="32" spans="1:41" x14ac:dyDescent="0.25">
      <c r="A32" s="122" t="s">
        <v>154</v>
      </c>
      <c r="B32" s="103" t="s">
        <v>155</v>
      </c>
      <c r="C32" s="87" t="s">
        <v>117</v>
      </c>
      <c r="D32" s="113" t="s">
        <v>128</v>
      </c>
      <c r="E32" s="41">
        <f t="shared" si="1"/>
        <v>0</v>
      </c>
      <c r="F32" s="31">
        <f t="shared" si="0"/>
        <v>0</v>
      </c>
      <c r="G32" s="76"/>
      <c r="H32" s="236"/>
      <c r="I32" s="236"/>
      <c r="J32" s="236"/>
      <c r="K32" s="236"/>
      <c r="L32" s="236"/>
      <c r="M32" s="236"/>
      <c r="N32" s="236"/>
      <c r="O32" s="236"/>
      <c r="P32" s="236"/>
      <c r="Q32" s="236"/>
      <c r="R32" s="236"/>
      <c r="S32" s="107"/>
      <c r="T32" s="36"/>
      <c r="U32" s="149">
        <f t="shared" si="2"/>
        <v>0</v>
      </c>
      <c r="V32" s="36"/>
      <c r="W32" s="36"/>
      <c r="X32" s="36"/>
      <c r="Y32" s="251"/>
      <c r="Z32" s="36"/>
      <c r="AA32" s="179"/>
      <c r="AB32" s="179"/>
      <c r="AC32" s="142"/>
      <c r="AD32" s="179"/>
      <c r="AE32" s="261">
        <v>0</v>
      </c>
      <c r="AF32" s="262">
        <v>0</v>
      </c>
      <c r="AG32" s="261">
        <v>0</v>
      </c>
      <c r="AH32" s="272">
        <v>0</v>
      </c>
      <c r="AI32" s="153"/>
      <c r="AJ32" s="186"/>
      <c r="AK32" s="25"/>
      <c r="AL32" s="18"/>
      <c r="AM32" s="25"/>
      <c r="AN32" s="25"/>
      <c r="AO32" s="6"/>
    </row>
    <row r="33" spans="1:41" x14ac:dyDescent="0.25">
      <c r="A33" s="122" t="s">
        <v>26</v>
      </c>
      <c r="B33" s="102" t="s">
        <v>109</v>
      </c>
      <c r="C33" s="87" t="s">
        <v>22</v>
      </c>
      <c r="D33" s="113" t="s">
        <v>128</v>
      </c>
      <c r="E33" s="41">
        <f t="shared" si="1"/>
        <v>444895.64165509469</v>
      </c>
      <c r="F33" s="31">
        <f t="shared" si="0"/>
        <v>126660.08</v>
      </c>
      <c r="G33" s="76"/>
      <c r="H33" s="236">
        <v>75000</v>
      </c>
      <c r="I33" s="236">
        <v>21559</v>
      </c>
      <c r="J33" s="236">
        <v>0</v>
      </c>
      <c r="K33" s="236">
        <v>59800</v>
      </c>
      <c r="L33" s="236">
        <v>24486</v>
      </c>
      <c r="M33" s="236">
        <v>0</v>
      </c>
      <c r="N33" s="236">
        <v>262200</v>
      </c>
      <c r="O33" s="236">
        <v>74811</v>
      </c>
      <c r="P33" s="236">
        <v>0</v>
      </c>
      <c r="Q33" s="236">
        <v>42159.88715509473</v>
      </c>
      <c r="R33" s="236">
        <v>5804.079999999999</v>
      </c>
      <c r="S33" s="107"/>
      <c r="T33" s="36"/>
      <c r="U33" s="149">
        <f t="shared" si="2"/>
        <v>0</v>
      </c>
      <c r="V33" s="36"/>
      <c r="W33" s="36"/>
      <c r="X33" s="36"/>
      <c r="Y33" s="251"/>
      <c r="Z33" s="36"/>
      <c r="AA33" s="179"/>
      <c r="AB33" s="179"/>
      <c r="AC33" s="142"/>
      <c r="AD33" s="179"/>
      <c r="AE33" s="261">
        <v>0</v>
      </c>
      <c r="AF33" s="263">
        <v>5735.7545</v>
      </c>
      <c r="AG33" s="261">
        <v>0</v>
      </c>
      <c r="AH33" s="272">
        <v>0</v>
      </c>
      <c r="AI33" s="153"/>
      <c r="AJ33" s="53"/>
      <c r="AK33" s="25"/>
      <c r="AL33" s="18"/>
      <c r="AM33" s="25"/>
      <c r="AN33" s="25"/>
      <c r="AO33" s="6"/>
    </row>
    <row r="34" spans="1:41" ht="15" thickBot="1" x14ac:dyDescent="0.35">
      <c r="A34" s="123" t="s">
        <v>32</v>
      </c>
      <c r="B34" s="114" t="s">
        <v>116</v>
      </c>
      <c r="C34" s="115" t="s">
        <v>118</v>
      </c>
      <c r="D34" s="113" t="s">
        <v>128</v>
      </c>
      <c r="E34" s="42">
        <f t="shared" si="1"/>
        <v>148779.71755174536</v>
      </c>
      <c r="F34" s="32">
        <f t="shared" si="0"/>
        <v>31842.13</v>
      </c>
      <c r="G34" s="76"/>
      <c r="H34" s="236">
        <v>0</v>
      </c>
      <c r="I34" s="236">
        <v>0</v>
      </c>
      <c r="J34" s="236">
        <v>0</v>
      </c>
      <c r="K34" s="236">
        <v>0</v>
      </c>
      <c r="L34" s="236">
        <v>0</v>
      </c>
      <c r="M34" s="236">
        <v>0</v>
      </c>
      <c r="N34" s="236">
        <v>122300</v>
      </c>
      <c r="O34" s="236">
        <v>28940.09</v>
      </c>
      <c r="P34" s="236">
        <v>0</v>
      </c>
      <c r="Q34" s="236">
        <v>26479.717551745365</v>
      </c>
      <c r="R34" s="236">
        <v>2902.0399999999995</v>
      </c>
      <c r="S34" s="107"/>
      <c r="T34" s="36"/>
      <c r="U34" s="149">
        <f t="shared" si="2"/>
        <v>0</v>
      </c>
      <c r="V34" s="36"/>
      <c r="W34" s="36"/>
      <c r="X34" s="36"/>
      <c r="Y34" s="251"/>
      <c r="Z34" s="36"/>
      <c r="AA34" s="179"/>
      <c r="AB34" s="179"/>
      <c r="AC34" s="142"/>
      <c r="AD34" s="178"/>
      <c r="AE34" s="268">
        <v>0</v>
      </c>
      <c r="AF34" s="273">
        <v>0</v>
      </c>
      <c r="AG34" s="268">
        <v>0</v>
      </c>
      <c r="AH34" s="62">
        <v>0</v>
      </c>
      <c r="AI34" s="196"/>
      <c r="AJ34" s="53"/>
      <c r="AK34" s="25"/>
      <c r="AL34" s="18"/>
      <c r="AM34" s="86"/>
      <c r="AN34" s="25"/>
      <c r="AO34" s="6"/>
    </row>
    <row r="35" spans="1:41" ht="14.4" x14ac:dyDescent="0.3">
      <c r="A35" s="121" t="s">
        <v>12</v>
      </c>
      <c r="B35" s="183" t="s">
        <v>65</v>
      </c>
      <c r="C35" s="111" t="s">
        <v>119</v>
      </c>
      <c r="D35" s="112" t="s">
        <v>117</v>
      </c>
      <c r="E35" s="40">
        <f t="shared" si="1"/>
        <v>277831.89722978062</v>
      </c>
      <c r="F35" s="125">
        <f t="shared" si="0"/>
        <v>97780.04</v>
      </c>
      <c r="G35" s="105"/>
      <c r="H35" s="237">
        <v>77700</v>
      </c>
      <c r="I35" s="237">
        <v>24486</v>
      </c>
      <c r="J35" s="237">
        <v>0</v>
      </c>
      <c r="K35" s="237">
        <v>0</v>
      </c>
      <c r="L35" s="237">
        <v>0</v>
      </c>
      <c r="M35" s="237">
        <v>0</v>
      </c>
      <c r="N35" s="237">
        <v>170400</v>
      </c>
      <c r="O35" s="237">
        <v>70392</v>
      </c>
      <c r="P35" s="237">
        <v>16536</v>
      </c>
      <c r="Q35" s="237">
        <v>13195.897229780625</v>
      </c>
      <c r="R35" s="237">
        <v>2902.0399999999995</v>
      </c>
      <c r="S35" s="108"/>
      <c r="T35" s="106"/>
      <c r="U35" s="152">
        <f t="shared" si="2"/>
        <v>0</v>
      </c>
      <c r="V35" s="106"/>
      <c r="W35" s="106"/>
      <c r="X35" s="106"/>
      <c r="Y35" s="252"/>
      <c r="Z35" s="106"/>
      <c r="AA35" s="161"/>
      <c r="AB35" s="161"/>
      <c r="AC35" s="156"/>
      <c r="AD35" s="161"/>
      <c r="AE35" s="270">
        <v>0</v>
      </c>
      <c r="AF35" s="271">
        <v>0</v>
      </c>
      <c r="AG35" s="270">
        <v>0</v>
      </c>
      <c r="AH35" s="274">
        <v>0</v>
      </c>
      <c r="AI35" s="143"/>
      <c r="AJ35" s="53"/>
      <c r="AK35" s="25"/>
      <c r="AL35" s="18"/>
      <c r="AM35" s="81"/>
      <c r="AN35" s="100"/>
      <c r="AO35" s="6"/>
    </row>
    <row r="36" spans="1:41" x14ac:dyDescent="0.25">
      <c r="A36" s="122" t="s">
        <v>13</v>
      </c>
      <c r="B36" s="101" t="s">
        <v>74</v>
      </c>
      <c r="C36" s="87" t="s">
        <v>119</v>
      </c>
      <c r="D36" s="113" t="s">
        <v>117</v>
      </c>
      <c r="E36" s="41">
        <f t="shared" si="1"/>
        <v>221714.4</v>
      </c>
      <c r="F36" s="31">
        <f t="shared" si="0"/>
        <v>94229.69</v>
      </c>
      <c r="G36" s="76"/>
      <c r="H36" s="236">
        <v>0</v>
      </c>
      <c r="I36" s="236">
        <v>0</v>
      </c>
      <c r="J36" s="236">
        <v>0</v>
      </c>
      <c r="K36" s="236">
        <v>53700</v>
      </c>
      <c r="L36" s="236">
        <v>24486.06</v>
      </c>
      <c r="M36" s="236">
        <v>0</v>
      </c>
      <c r="N36" s="236">
        <v>0</v>
      </c>
      <c r="O36" s="236">
        <v>0</v>
      </c>
      <c r="P36" s="236">
        <v>0</v>
      </c>
      <c r="Q36" s="236">
        <v>0</v>
      </c>
      <c r="R36" s="236">
        <v>0</v>
      </c>
      <c r="S36" s="107"/>
      <c r="T36" s="36"/>
      <c r="U36" s="149">
        <f t="shared" si="2"/>
        <v>0</v>
      </c>
      <c r="V36" s="36"/>
      <c r="W36" s="36"/>
      <c r="X36" s="36"/>
      <c r="Y36" s="251"/>
      <c r="Z36" s="36"/>
      <c r="AA36" s="179"/>
      <c r="AB36" s="179"/>
      <c r="AC36" s="142"/>
      <c r="AD36" s="179"/>
      <c r="AE36" s="261">
        <v>0</v>
      </c>
      <c r="AF36" s="261">
        <v>168014.4</v>
      </c>
      <c r="AG36" s="261">
        <v>0</v>
      </c>
      <c r="AH36" s="265">
        <v>69743.63</v>
      </c>
      <c r="AI36" s="153"/>
      <c r="AJ36" s="53"/>
      <c r="AK36" s="25"/>
      <c r="AL36" s="25"/>
      <c r="AM36" s="25"/>
      <c r="AN36" s="25"/>
      <c r="AO36" s="6"/>
    </row>
    <row r="37" spans="1:41" x14ac:dyDescent="0.25">
      <c r="A37" s="122" t="s">
        <v>19</v>
      </c>
      <c r="B37" s="101" t="s">
        <v>75</v>
      </c>
      <c r="C37" s="87" t="s">
        <v>119</v>
      </c>
      <c r="D37" s="113" t="s">
        <v>117</v>
      </c>
      <c r="E37" s="41">
        <f t="shared" si="1"/>
        <v>394132.27932620212</v>
      </c>
      <c r="F37" s="31">
        <f t="shared" si="0"/>
        <v>123507.76000000001</v>
      </c>
      <c r="G37" s="76"/>
      <c r="H37" s="236">
        <v>67200</v>
      </c>
      <c r="I37" s="236">
        <v>24486</v>
      </c>
      <c r="J37" s="236">
        <v>24250</v>
      </c>
      <c r="K37" s="236">
        <v>0</v>
      </c>
      <c r="L37" s="236">
        <v>0</v>
      </c>
      <c r="M37" s="236">
        <v>0</v>
      </c>
      <c r="N37" s="236">
        <v>121000</v>
      </c>
      <c r="O37" s="236">
        <v>44381</v>
      </c>
      <c r="P37" s="236">
        <v>14516</v>
      </c>
      <c r="Q37" s="236">
        <v>26821.564826202102</v>
      </c>
      <c r="R37" s="236">
        <v>5804.079999999999</v>
      </c>
      <c r="S37" s="107"/>
      <c r="T37" s="36"/>
      <c r="U37" s="149">
        <f t="shared" si="2"/>
        <v>0</v>
      </c>
      <c r="V37" s="36"/>
      <c r="W37" s="36"/>
      <c r="X37" s="36"/>
      <c r="Y37" s="251"/>
      <c r="Z37" s="36"/>
      <c r="AA37" s="179"/>
      <c r="AB37" s="179"/>
      <c r="AC37" s="142"/>
      <c r="AD37" s="179"/>
      <c r="AE37" s="261">
        <v>0</v>
      </c>
      <c r="AF37" s="262">
        <v>140344.7145</v>
      </c>
      <c r="AG37" s="262">
        <v>0</v>
      </c>
      <c r="AH37" s="265">
        <v>48836.68</v>
      </c>
      <c r="AI37" s="153"/>
      <c r="AJ37" s="53"/>
      <c r="AK37" s="25"/>
      <c r="AL37" s="25"/>
      <c r="AM37" s="25"/>
      <c r="AN37" s="25"/>
      <c r="AO37" s="6"/>
    </row>
    <row r="38" spans="1:41" x14ac:dyDescent="0.25">
      <c r="A38" s="122" t="s">
        <v>21</v>
      </c>
      <c r="B38" s="103" t="s">
        <v>93</v>
      </c>
      <c r="C38" s="87" t="s">
        <v>119</v>
      </c>
      <c r="D38" s="113" t="s">
        <v>117</v>
      </c>
      <c r="E38" s="41">
        <f t="shared" si="1"/>
        <v>253426.55639951734</v>
      </c>
      <c r="F38" s="31">
        <f t="shared" si="0"/>
        <v>97780.14</v>
      </c>
      <c r="G38" s="76"/>
      <c r="H38" s="236">
        <v>0</v>
      </c>
      <c r="I38" s="236">
        <v>0</v>
      </c>
      <c r="J38" s="236">
        <v>0</v>
      </c>
      <c r="K38" s="236">
        <v>54000</v>
      </c>
      <c r="L38" s="236">
        <v>24486</v>
      </c>
      <c r="M38" s="236">
        <v>3150</v>
      </c>
      <c r="N38" s="236">
        <v>164100</v>
      </c>
      <c r="O38" s="236">
        <v>70392.100000000006</v>
      </c>
      <c r="P38" s="236">
        <v>0</v>
      </c>
      <c r="Q38" s="236">
        <v>17391.481199517344</v>
      </c>
      <c r="R38" s="236">
        <v>2902.0399999999995</v>
      </c>
      <c r="S38" s="107"/>
      <c r="T38" s="36"/>
      <c r="U38" s="149">
        <f t="shared" si="2"/>
        <v>0</v>
      </c>
      <c r="V38" s="36"/>
      <c r="W38" s="36"/>
      <c r="X38" s="36"/>
      <c r="Y38" s="251"/>
      <c r="Z38" s="36"/>
      <c r="AA38" s="179"/>
      <c r="AB38" s="179"/>
      <c r="AC38" s="142"/>
      <c r="AD38" s="179"/>
      <c r="AE38" s="261">
        <v>0</v>
      </c>
      <c r="AF38" s="263">
        <v>14785.075199999999</v>
      </c>
      <c r="AG38" s="261">
        <v>0</v>
      </c>
      <c r="AH38" s="265">
        <v>0</v>
      </c>
      <c r="AI38" s="153"/>
      <c r="AJ38" s="53"/>
      <c r="AK38" s="25"/>
      <c r="AL38" s="25"/>
      <c r="AM38" s="25"/>
      <c r="AN38" s="25"/>
      <c r="AO38" s="6"/>
    </row>
    <row r="39" spans="1:41" x14ac:dyDescent="0.25">
      <c r="A39" s="122" t="s">
        <v>20</v>
      </c>
      <c r="B39" s="101" t="s">
        <v>95</v>
      </c>
      <c r="C39" s="87" t="s">
        <v>119</v>
      </c>
      <c r="D39" s="113" t="s">
        <v>117</v>
      </c>
      <c r="E39" s="41">
        <f t="shared" si="1"/>
        <v>439320.44915306714</v>
      </c>
      <c r="F39" s="31">
        <f t="shared" si="0"/>
        <v>198645.22</v>
      </c>
      <c r="G39" s="76"/>
      <c r="H39" s="236">
        <v>0</v>
      </c>
      <c r="I39" s="236">
        <v>0</v>
      </c>
      <c r="J39" s="236">
        <v>0</v>
      </c>
      <c r="K39" s="236">
        <v>0</v>
      </c>
      <c r="L39" s="236">
        <v>0</v>
      </c>
      <c r="M39" s="236">
        <v>0</v>
      </c>
      <c r="N39" s="236">
        <v>229900</v>
      </c>
      <c r="O39" s="236">
        <v>110374.1</v>
      </c>
      <c r="P39" s="236">
        <v>14628</v>
      </c>
      <c r="Q39" s="236">
        <v>27624.617153067153</v>
      </c>
      <c r="R39" s="236">
        <v>5804.079999999999</v>
      </c>
      <c r="S39" s="107"/>
      <c r="T39" s="36"/>
      <c r="U39" s="149">
        <f t="shared" si="2"/>
        <v>0</v>
      </c>
      <c r="V39" s="36"/>
      <c r="W39" s="36"/>
      <c r="X39" s="36"/>
      <c r="Y39" s="251"/>
      <c r="Z39" s="36"/>
      <c r="AA39" s="179"/>
      <c r="AB39" s="179"/>
      <c r="AC39" s="142"/>
      <c r="AD39" s="179"/>
      <c r="AE39" s="261">
        <v>0</v>
      </c>
      <c r="AF39" s="263">
        <v>167167.83199999999</v>
      </c>
      <c r="AG39" s="261">
        <v>0</v>
      </c>
      <c r="AH39" s="265">
        <v>82467.039999999994</v>
      </c>
      <c r="AI39" s="153"/>
      <c r="AJ39" s="54"/>
      <c r="AK39" s="9"/>
      <c r="AL39" s="25"/>
      <c r="AM39" s="25"/>
      <c r="AN39" s="25"/>
      <c r="AO39" s="6"/>
    </row>
    <row r="40" spans="1:41" x14ac:dyDescent="0.25">
      <c r="A40" s="122" t="s">
        <v>22</v>
      </c>
      <c r="B40" s="102" t="s">
        <v>107</v>
      </c>
      <c r="C40" s="87" t="s">
        <v>119</v>
      </c>
      <c r="D40" s="113" t="s">
        <v>117</v>
      </c>
      <c r="E40" s="41">
        <f t="shared" si="1"/>
        <v>157029.72647547087</v>
      </c>
      <c r="F40" s="31">
        <f t="shared" si="0"/>
        <v>37711.35</v>
      </c>
      <c r="G40" s="76"/>
      <c r="H40" s="236">
        <v>0</v>
      </c>
      <c r="I40" s="236">
        <v>0</v>
      </c>
      <c r="J40" s="236">
        <v>0</v>
      </c>
      <c r="K40" s="236">
        <v>0</v>
      </c>
      <c r="L40" s="236">
        <v>0</v>
      </c>
      <c r="M40" s="236">
        <v>0</v>
      </c>
      <c r="N40" s="236">
        <v>121400</v>
      </c>
      <c r="O40" s="236">
        <v>34809.31</v>
      </c>
      <c r="P40" s="236">
        <v>17212</v>
      </c>
      <c r="Q40" s="236">
        <v>13109.400475470862</v>
      </c>
      <c r="R40" s="236">
        <v>2902.0399999999995</v>
      </c>
      <c r="S40" s="107"/>
      <c r="T40" s="36"/>
      <c r="U40" s="149">
        <f t="shared" si="2"/>
        <v>0</v>
      </c>
      <c r="V40" s="36"/>
      <c r="W40" s="36"/>
      <c r="X40" s="36"/>
      <c r="Y40" s="251"/>
      <c r="Z40" s="36"/>
      <c r="AA40" s="179"/>
      <c r="AB40" s="179"/>
      <c r="AC40" s="142"/>
      <c r="AD40" s="179"/>
      <c r="AE40" s="261">
        <v>0</v>
      </c>
      <c r="AF40" s="263">
        <v>5308.326</v>
      </c>
      <c r="AG40" s="262">
        <v>0</v>
      </c>
      <c r="AH40" s="124">
        <v>0</v>
      </c>
      <c r="AI40" s="153"/>
      <c r="AJ40" s="53"/>
      <c r="AK40" s="9"/>
      <c r="AL40" s="25"/>
      <c r="AM40" s="25"/>
      <c r="AN40" s="25"/>
      <c r="AO40" s="6"/>
    </row>
    <row r="41" spans="1:41" ht="13.8" thickBot="1" x14ac:dyDescent="0.3">
      <c r="A41" s="122" t="s">
        <v>23</v>
      </c>
      <c r="B41" s="102" t="s">
        <v>108</v>
      </c>
      <c r="C41" s="87" t="s">
        <v>119</v>
      </c>
      <c r="D41" s="113" t="s">
        <v>117</v>
      </c>
      <c r="E41" s="42">
        <f t="shared" si="1"/>
        <v>0</v>
      </c>
      <c r="F41" s="32">
        <f t="shared" si="0"/>
        <v>0</v>
      </c>
      <c r="G41" s="76"/>
      <c r="H41" s="236">
        <v>0</v>
      </c>
      <c r="I41" s="236">
        <v>0</v>
      </c>
      <c r="J41" s="236">
        <v>0</v>
      </c>
      <c r="K41" s="236">
        <v>0</v>
      </c>
      <c r="L41" s="236">
        <v>0</v>
      </c>
      <c r="M41" s="236">
        <v>0</v>
      </c>
      <c r="N41" s="236">
        <v>0</v>
      </c>
      <c r="O41" s="236">
        <v>0</v>
      </c>
      <c r="P41" s="236">
        <v>0</v>
      </c>
      <c r="Q41" s="236">
        <v>0</v>
      </c>
      <c r="R41" s="236">
        <v>0</v>
      </c>
      <c r="S41" s="107"/>
      <c r="T41" s="36"/>
      <c r="U41" s="149">
        <f t="shared" si="2"/>
        <v>0</v>
      </c>
      <c r="V41" s="36"/>
      <c r="W41" s="36"/>
      <c r="X41" s="36"/>
      <c r="Y41" s="251"/>
      <c r="Z41" s="36"/>
      <c r="AA41" s="179"/>
      <c r="AB41" s="179"/>
      <c r="AC41" s="142"/>
      <c r="AD41" s="178"/>
      <c r="AE41" s="268">
        <v>0</v>
      </c>
      <c r="AF41" s="273">
        <v>0</v>
      </c>
      <c r="AG41" s="275">
        <v>0</v>
      </c>
      <c r="AH41" s="62">
        <v>0</v>
      </c>
      <c r="AI41" s="196"/>
      <c r="AJ41" s="53"/>
      <c r="AK41" s="9"/>
      <c r="AL41" s="25"/>
      <c r="AM41" s="25"/>
      <c r="AN41" s="25"/>
      <c r="AO41" s="6"/>
    </row>
    <row r="42" spans="1:41" ht="14.4" x14ac:dyDescent="0.3">
      <c r="A42" s="121" t="s">
        <v>63</v>
      </c>
      <c r="B42" s="183" t="s">
        <v>66</v>
      </c>
      <c r="C42" s="111" t="s">
        <v>63</v>
      </c>
      <c r="D42" s="112" t="s">
        <v>129</v>
      </c>
      <c r="E42" s="125">
        <f t="shared" si="1"/>
        <v>76100</v>
      </c>
      <c r="F42" s="125">
        <f t="shared" si="0"/>
        <v>8469.2000000000007</v>
      </c>
      <c r="G42" s="105"/>
      <c r="H42" s="237">
        <v>76100</v>
      </c>
      <c r="I42" s="237">
        <v>8469.2000000000007</v>
      </c>
      <c r="J42" s="237">
        <v>0</v>
      </c>
      <c r="K42" s="237">
        <v>0</v>
      </c>
      <c r="L42" s="237">
        <v>0</v>
      </c>
      <c r="M42" s="237">
        <v>0</v>
      </c>
      <c r="N42" s="237">
        <v>0</v>
      </c>
      <c r="O42" s="237">
        <v>0</v>
      </c>
      <c r="P42" s="237">
        <v>0</v>
      </c>
      <c r="Q42" s="237">
        <v>0</v>
      </c>
      <c r="R42" s="237">
        <v>0</v>
      </c>
      <c r="S42" s="108"/>
      <c r="T42" s="106"/>
      <c r="U42" s="152">
        <f t="shared" si="2"/>
        <v>0</v>
      </c>
      <c r="V42" s="106"/>
      <c r="W42" s="106"/>
      <c r="X42" s="106"/>
      <c r="Y42" s="252"/>
      <c r="Z42" s="106"/>
      <c r="AA42" s="161"/>
      <c r="AB42" s="161"/>
      <c r="AC42" s="156"/>
      <c r="AD42" s="161"/>
      <c r="AE42" s="276">
        <v>0</v>
      </c>
      <c r="AF42" s="276">
        <v>0</v>
      </c>
      <c r="AG42" s="277">
        <v>0</v>
      </c>
      <c r="AH42" s="278">
        <v>0</v>
      </c>
      <c r="AI42" s="143"/>
      <c r="AJ42" s="53"/>
      <c r="AK42" s="9"/>
      <c r="AL42" s="18"/>
      <c r="AM42" s="90"/>
      <c r="AN42" s="100"/>
      <c r="AO42" s="6"/>
    </row>
    <row r="43" spans="1:41" x14ac:dyDescent="0.25">
      <c r="A43" s="122" t="s">
        <v>38</v>
      </c>
      <c r="B43" s="101" t="s">
        <v>68</v>
      </c>
      <c r="C43" s="87" t="s">
        <v>121</v>
      </c>
      <c r="D43" s="113" t="s">
        <v>129</v>
      </c>
      <c r="E43" s="31">
        <f t="shared" si="1"/>
        <v>133658.48274110071</v>
      </c>
      <c r="F43" s="31">
        <f t="shared" si="0"/>
        <v>36181.08</v>
      </c>
      <c r="G43" s="76"/>
      <c r="H43" s="236">
        <v>47800</v>
      </c>
      <c r="I43" s="236">
        <v>21524</v>
      </c>
      <c r="J43" s="236">
        <v>0</v>
      </c>
      <c r="K43" s="236">
        <v>0</v>
      </c>
      <c r="L43" s="236">
        <v>0</v>
      </c>
      <c r="M43" s="236">
        <v>0</v>
      </c>
      <c r="N43" s="236">
        <v>50300</v>
      </c>
      <c r="O43" s="236">
        <v>8853</v>
      </c>
      <c r="P43" s="236">
        <v>0</v>
      </c>
      <c r="Q43" s="236">
        <v>35558.482741100721</v>
      </c>
      <c r="R43" s="236">
        <v>5804.079999999999</v>
      </c>
      <c r="S43" s="107"/>
      <c r="T43" s="36"/>
      <c r="U43" s="149">
        <f t="shared" si="2"/>
        <v>0</v>
      </c>
      <c r="V43" s="36"/>
      <c r="W43" s="36"/>
      <c r="X43" s="36"/>
      <c r="Y43" s="251"/>
      <c r="Z43" s="36"/>
      <c r="AA43" s="179"/>
      <c r="AB43" s="179"/>
      <c r="AC43" s="142"/>
      <c r="AD43" s="179"/>
      <c r="AE43" s="261">
        <v>0</v>
      </c>
      <c r="AF43" s="263">
        <v>0</v>
      </c>
      <c r="AG43" s="279">
        <v>0</v>
      </c>
      <c r="AH43" s="124">
        <v>0</v>
      </c>
      <c r="AI43" s="197"/>
      <c r="AJ43" s="53"/>
      <c r="AK43" s="9"/>
      <c r="AL43" s="19"/>
      <c r="AM43" s="25"/>
      <c r="AN43" s="25"/>
      <c r="AO43" s="6"/>
    </row>
    <row r="44" spans="1:41" x14ac:dyDescent="0.25">
      <c r="A44" s="122" t="s">
        <v>35</v>
      </c>
      <c r="B44" s="102" t="s">
        <v>71</v>
      </c>
      <c r="C44" s="87" t="s">
        <v>121</v>
      </c>
      <c r="D44" s="113" t="s">
        <v>129</v>
      </c>
      <c r="E44" s="31">
        <f t="shared" si="1"/>
        <v>616493.91178169241</v>
      </c>
      <c r="F44" s="31">
        <f t="shared" si="0"/>
        <v>197536.8</v>
      </c>
      <c r="G44" s="76"/>
      <c r="H44" s="236">
        <v>0</v>
      </c>
      <c r="I44" s="236">
        <v>0</v>
      </c>
      <c r="J44" s="236">
        <v>0</v>
      </c>
      <c r="K44" s="236">
        <v>0</v>
      </c>
      <c r="L44" s="236">
        <v>0</v>
      </c>
      <c r="M44" s="236">
        <v>0</v>
      </c>
      <c r="N44" s="236">
        <v>379500</v>
      </c>
      <c r="O44" s="236">
        <v>134580.13</v>
      </c>
      <c r="P44" s="236">
        <v>10584</v>
      </c>
      <c r="Q44" s="236">
        <v>49876.11418169245</v>
      </c>
      <c r="R44" s="236">
        <v>8706.119999999999</v>
      </c>
      <c r="S44" s="107"/>
      <c r="T44" s="36"/>
      <c r="U44" s="149">
        <f t="shared" si="2"/>
        <v>0</v>
      </c>
      <c r="V44" s="36"/>
      <c r="W44" s="36"/>
      <c r="X44" s="36"/>
      <c r="Y44" s="251"/>
      <c r="Z44" s="36"/>
      <c r="AA44" s="179"/>
      <c r="AB44" s="179"/>
      <c r="AC44" s="142"/>
      <c r="AD44" s="179"/>
      <c r="AE44" s="261">
        <v>0</v>
      </c>
      <c r="AF44" s="263">
        <v>176533.79759999999</v>
      </c>
      <c r="AG44" s="279">
        <v>0</v>
      </c>
      <c r="AH44" s="265">
        <v>54250.55</v>
      </c>
      <c r="AI44" s="153"/>
      <c r="AJ44" s="53"/>
      <c r="AK44" s="9"/>
      <c r="AL44" s="25"/>
      <c r="AM44" s="25"/>
      <c r="AN44" s="25"/>
      <c r="AO44" s="6"/>
    </row>
    <row r="45" spans="1:41" x14ac:dyDescent="0.25">
      <c r="A45" s="122" t="s">
        <v>42</v>
      </c>
      <c r="B45" s="102" t="s">
        <v>76</v>
      </c>
      <c r="C45" s="87" t="s">
        <v>121</v>
      </c>
      <c r="D45" s="113" t="s">
        <v>129</v>
      </c>
      <c r="E45" s="31">
        <f t="shared" si="1"/>
        <v>0</v>
      </c>
      <c r="F45" s="31">
        <f t="shared" si="0"/>
        <v>0</v>
      </c>
      <c r="G45" s="76"/>
      <c r="H45" s="236">
        <v>0</v>
      </c>
      <c r="I45" s="236">
        <v>0</v>
      </c>
      <c r="J45" s="236">
        <v>0</v>
      </c>
      <c r="K45" s="236">
        <v>0</v>
      </c>
      <c r="L45" s="236">
        <v>0</v>
      </c>
      <c r="M45" s="236">
        <v>0</v>
      </c>
      <c r="N45" s="236">
        <v>0</v>
      </c>
      <c r="O45" s="236">
        <v>0</v>
      </c>
      <c r="P45" s="236">
        <v>0</v>
      </c>
      <c r="Q45" s="236">
        <v>0</v>
      </c>
      <c r="R45" s="236">
        <v>0</v>
      </c>
      <c r="S45" s="107"/>
      <c r="T45" s="36"/>
      <c r="U45" s="149">
        <f t="shared" si="2"/>
        <v>0</v>
      </c>
      <c r="V45" s="36"/>
      <c r="W45" s="36"/>
      <c r="X45" s="36"/>
      <c r="Y45" s="251"/>
      <c r="Z45" s="36"/>
      <c r="AA45" s="179"/>
      <c r="AB45" s="179"/>
      <c r="AC45" s="142"/>
      <c r="AD45" s="179"/>
      <c r="AE45" s="261">
        <v>0</v>
      </c>
      <c r="AF45" s="263">
        <v>0</v>
      </c>
      <c r="AG45" s="279">
        <v>0</v>
      </c>
      <c r="AH45" s="265">
        <v>0</v>
      </c>
      <c r="AI45" s="153"/>
      <c r="AJ45" s="53"/>
      <c r="AK45" s="9"/>
      <c r="AL45" s="25"/>
      <c r="AM45" s="25"/>
      <c r="AN45" s="25"/>
      <c r="AO45" s="6"/>
    </row>
    <row r="46" spans="1:41" x14ac:dyDescent="0.25">
      <c r="A46" s="122" t="s">
        <v>37</v>
      </c>
      <c r="B46" s="102" t="s">
        <v>78</v>
      </c>
      <c r="C46" s="87" t="s">
        <v>120</v>
      </c>
      <c r="D46" s="113" t="s">
        <v>129</v>
      </c>
      <c r="E46" s="31">
        <f t="shared" si="1"/>
        <v>205770.19202220911</v>
      </c>
      <c r="F46" s="31">
        <f t="shared" si="0"/>
        <v>67370.099999999991</v>
      </c>
      <c r="G46" s="76"/>
      <c r="H46" s="236">
        <v>0</v>
      </c>
      <c r="I46" s="236">
        <v>0</v>
      </c>
      <c r="J46" s="236">
        <v>0</v>
      </c>
      <c r="K46" s="236">
        <v>0</v>
      </c>
      <c r="L46" s="236">
        <v>0</v>
      </c>
      <c r="M46" s="236">
        <v>0</v>
      </c>
      <c r="N46" s="236">
        <v>147800</v>
      </c>
      <c r="O46" s="236">
        <v>64468.06</v>
      </c>
      <c r="P46" s="236">
        <v>33910</v>
      </c>
      <c r="Q46" s="236">
        <v>18203.115022209131</v>
      </c>
      <c r="R46" s="236">
        <v>2902.0399999999995</v>
      </c>
      <c r="S46" s="107"/>
      <c r="T46" s="36"/>
      <c r="U46" s="149">
        <f t="shared" si="2"/>
        <v>0</v>
      </c>
      <c r="V46" s="36"/>
      <c r="W46" s="36"/>
      <c r="X46" s="36"/>
      <c r="Y46" s="251"/>
      <c r="Z46" s="36"/>
      <c r="AA46" s="179"/>
      <c r="AB46" s="179"/>
      <c r="AC46" s="142"/>
      <c r="AD46" s="179"/>
      <c r="AE46" s="261">
        <v>0</v>
      </c>
      <c r="AF46" s="263">
        <v>5857.0770000000002</v>
      </c>
      <c r="AG46" s="279">
        <v>0</v>
      </c>
      <c r="AH46" s="265">
        <v>0</v>
      </c>
      <c r="AI46" s="153"/>
      <c r="AJ46" s="53"/>
      <c r="AK46" s="9"/>
      <c r="AL46" s="25"/>
      <c r="AM46" s="25"/>
      <c r="AN46" s="25"/>
      <c r="AO46" s="6"/>
    </row>
    <row r="47" spans="1:41" x14ac:dyDescent="0.25">
      <c r="A47" s="122" t="s">
        <v>34</v>
      </c>
      <c r="B47" s="103" t="s">
        <v>101</v>
      </c>
      <c r="C47" s="87" t="s">
        <v>121</v>
      </c>
      <c r="D47" s="113" t="s">
        <v>129</v>
      </c>
      <c r="E47" s="31">
        <f t="shared" si="1"/>
        <v>206590.7</v>
      </c>
      <c r="F47" s="31">
        <f t="shared" si="0"/>
        <v>114923.70000000001</v>
      </c>
      <c r="G47" s="76"/>
      <c r="H47" s="236">
        <v>0</v>
      </c>
      <c r="I47" s="236">
        <v>0</v>
      </c>
      <c r="J47" s="236">
        <v>0</v>
      </c>
      <c r="K47" s="236">
        <v>0</v>
      </c>
      <c r="L47" s="236">
        <v>0</v>
      </c>
      <c r="M47" s="236">
        <v>0</v>
      </c>
      <c r="N47" s="236">
        <v>62800</v>
      </c>
      <c r="O47" s="236">
        <v>30410.1</v>
      </c>
      <c r="P47" s="236">
        <v>0</v>
      </c>
      <c r="Q47" s="236">
        <v>0</v>
      </c>
      <c r="R47" s="236">
        <v>0</v>
      </c>
      <c r="S47" s="107"/>
      <c r="T47" s="36"/>
      <c r="U47" s="149">
        <f t="shared" si="2"/>
        <v>0</v>
      </c>
      <c r="V47" s="36"/>
      <c r="W47" s="36"/>
      <c r="X47" s="36"/>
      <c r="Y47" s="251"/>
      <c r="Z47" s="36"/>
      <c r="AA47" s="179"/>
      <c r="AB47" s="179"/>
      <c r="AC47" s="142"/>
      <c r="AD47" s="179"/>
      <c r="AE47" s="261">
        <v>0</v>
      </c>
      <c r="AF47" s="262">
        <v>143790.70000000001</v>
      </c>
      <c r="AG47" s="262">
        <v>0</v>
      </c>
      <c r="AH47" s="265">
        <v>84513.600000000006</v>
      </c>
      <c r="AI47" s="153"/>
      <c r="AJ47" s="53"/>
      <c r="AK47" s="9"/>
      <c r="AL47" s="25"/>
      <c r="AM47" s="25"/>
      <c r="AN47" s="25"/>
      <c r="AO47" s="6"/>
    </row>
    <row r="48" spans="1:41" x14ac:dyDescent="0.25">
      <c r="A48" s="122" t="s">
        <v>36</v>
      </c>
      <c r="B48" s="101" t="s">
        <v>105</v>
      </c>
      <c r="C48" s="87" t="s">
        <v>120</v>
      </c>
      <c r="D48" s="113" t="s">
        <v>129</v>
      </c>
      <c r="E48" s="31">
        <f t="shared" si="1"/>
        <v>435459.99265217793</v>
      </c>
      <c r="F48" s="31">
        <f t="shared" si="0"/>
        <v>145058.12</v>
      </c>
      <c r="G48" s="76"/>
      <c r="H48" s="236">
        <v>63400</v>
      </c>
      <c r="I48" s="236">
        <v>21524</v>
      </c>
      <c r="J48" s="236">
        <v>0</v>
      </c>
      <c r="K48" s="236">
        <v>0</v>
      </c>
      <c r="L48" s="236">
        <v>0</v>
      </c>
      <c r="M48" s="236">
        <v>0</v>
      </c>
      <c r="N48" s="236">
        <v>284900</v>
      </c>
      <c r="O48" s="236">
        <v>114828</v>
      </c>
      <c r="P48" s="236">
        <v>44250</v>
      </c>
      <c r="Q48" s="236">
        <v>42909.992652177934</v>
      </c>
      <c r="R48" s="236">
        <v>8706.119999999999</v>
      </c>
      <c r="S48" s="107"/>
      <c r="T48" s="36"/>
      <c r="U48" s="149">
        <f t="shared" si="2"/>
        <v>0</v>
      </c>
      <c r="V48" s="36"/>
      <c r="W48" s="36"/>
      <c r="X48" s="36"/>
      <c r="Y48" s="251"/>
      <c r="Z48" s="36"/>
      <c r="AA48" s="179"/>
      <c r="AB48" s="179"/>
      <c r="AC48" s="142"/>
      <c r="AD48" s="179"/>
      <c r="AE48" s="261">
        <v>0</v>
      </c>
      <c r="AF48" s="262">
        <v>0</v>
      </c>
      <c r="AG48" s="279">
        <v>0</v>
      </c>
      <c r="AH48" s="264">
        <v>0</v>
      </c>
      <c r="AI48" s="153"/>
      <c r="AJ48" s="54"/>
      <c r="AK48" s="9"/>
      <c r="AL48" s="25"/>
      <c r="AM48" s="25"/>
      <c r="AN48" s="25"/>
      <c r="AO48" s="6"/>
    </row>
    <row r="49" spans="1:42" x14ac:dyDescent="0.25">
      <c r="A49" s="122" t="s">
        <v>39</v>
      </c>
      <c r="B49" s="101" t="s">
        <v>110</v>
      </c>
      <c r="C49" s="87" t="s">
        <v>121</v>
      </c>
      <c r="D49" s="113" t="s">
        <v>129</v>
      </c>
      <c r="E49" s="31">
        <f t="shared" si="1"/>
        <v>194397.82697343014</v>
      </c>
      <c r="F49" s="31">
        <f t="shared" si="0"/>
        <v>80595.39</v>
      </c>
      <c r="G49" s="76"/>
      <c r="H49" s="236">
        <v>0</v>
      </c>
      <c r="I49" s="236">
        <v>0</v>
      </c>
      <c r="J49" s="236">
        <v>0</v>
      </c>
      <c r="K49" s="236">
        <v>0</v>
      </c>
      <c r="L49" s="236">
        <v>0</v>
      </c>
      <c r="M49" s="236">
        <v>0</v>
      </c>
      <c r="N49" s="236">
        <v>153000</v>
      </c>
      <c r="O49" s="236">
        <v>74791.31</v>
      </c>
      <c r="P49" s="236">
        <v>15913</v>
      </c>
      <c r="Q49" s="236">
        <v>19959.986973430143</v>
      </c>
      <c r="R49" s="236">
        <v>5804.079999999999</v>
      </c>
      <c r="S49" s="107"/>
      <c r="T49" s="36"/>
      <c r="U49" s="149">
        <f t="shared" si="2"/>
        <v>0</v>
      </c>
      <c r="V49" s="36"/>
      <c r="W49" s="36"/>
      <c r="X49" s="36"/>
      <c r="Y49" s="251"/>
      <c r="Z49" s="36"/>
      <c r="AA49" s="179"/>
      <c r="AB49" s="179"/>
      <c r="AC49" s="142"/>
      <c r="AD49" s="179"/>
      <c r="AE49" s="261">
        <v>0</v>
      </c>
      <c r="AF49" s="263">
        <v>5524.84</v>
      </c>
      <c r="AG49" s="261">
        <v>0</v>
      </c>
      <c r="AH49" s="79">
        <v>0</v>
      </c>
      <c r="AI49" s="153"/>
      <c r="AJ49" s="54"/>
      <c r="AK49" s="9"/>
      <c r="AL49" s="25"/>
      <c r="AM49" s="25"/>
      <c r="AN49" s="25"/>
      <c r="AO49" s="6"/>
    </row>
    <row r="50" spans="1:42" ht="13.8" thickBot="1" x14ac:dyDescent="0.3">
      <c r="A50" s="123" t="s">
        <v>33</v>
      </c>
      <c r="B50" s="118" t="s">
        <v>112</v>
      </c>
      <c r="C50" s="115" t="s">
        <v>120</v>
      </c>
      <c r="D50" s="173" t="s">
        <v>129</v>
      </c>
      <c r="E50" s="32">
        <f t="shared" si="1"/>
        <v>298311.84272913984</v>
      </c>
      <c r="F50" s="32">
        <f t="shared" si="0"/>
        <v>80650.210000000006</v>
      </c>
      <c r="G50" s="109"/>
      <c r="H50" s="236">
        <v>0</v>
      </c>
      <c r="I50" s="236">
        <v>0</v>
      </c>
      <c r="J50" s="236">
        <v>0</v>
      </c>
      <c r="K50" s="236">
        <v>0</v>
      </c>
      <c r="L50" s="236">
        <v>0</v>
      </c>
      <c r="M50" s="236">
        <v>0</v>
      </c>
      <c r="N50" s="236">
        <v>240300</v>
      </c>
      <c r="O50" s="236">
        <v>74846.13</v>
      </c>
      <c r="P50" s="236">
        <v>15518</v>
      </c>
      <c r="Q50" s="236">
        <v>26986.233129139793</v>
      </c>
      <c r="R50" s="236">
        <v>5804.079999999999</v>
      </c>
      <c r="S50" s="110"/>
      <c r="T50" s="75"/>
      <c r="U50" s="189">
        <f t="shared" si="2"/>
        <v>0</v>
      </c>
      <c r="V50" s="75"/>
      <c r="W50" s="75"/>
      <c r="X50" s="75"/>
      <c r="Y50" s="253"/>
      <c r="Z50" s="25"/>
      <c r="AA50" s="177"/>
      <c r="AB50" s="177"/>
      <c r="AC50" s="221"/>
      <c r="AD50" s="177"/>
      <c r="AE50" s="261">
        <v>0</v>
      </c>
      <c r="AF50" s="263">
        <v>15507.6096</v>
      </c>
      <c r="AG50" s="280">
        <v>0</v>
      </c>
      <c r="AH50" s="281">
        <v>0</v>
      </c>
      <c r="AI50" s="196"/>
      <c r="AJ50" s="10"/>
      <c r="AK50" s="6"/>
      <c r="AL50" s="25"/>
      <c r="AM50" s="18"/>
      <c r="AN50" s="18"/>
      <c r="AO50" s="6"/>
    </row>
    <row r="51" spans="1:42" s="171" customFormat="1" ht="25.2" customHeight="1" thickBot="1" x14ac:dyDescent="0.3">
      <c r="B51" s="299" t="s">
        <v>158</v>
      </c>
      <c r="C51" s="296"/>
      <c r="D51" s="300"/>
      <c r="E51" s="157">
        <f t="shared" si="1"/>
        <v>8383817.1330363294</v>
      </c>
      <c r="F51" s="144">
        <f t="shared" si="0"/>
        <v>2940029.2800000003</v>
      </c>
      <c r="G51" s="157">
        <f t="shared" ref="G51:AH51" si="4">SUM(G4:G50)</f>
        <v>0</v>
      </c>
      <c r="H51" s="151">
        <f t="shared" si="4"/>
        <v>1445800</v>
      </c>
      <c r="I51" s="151">
        <f t="shared" si="4"/>
        <v>560415.56000000006</v>
      </c>
      <c r="J51" s="151">
        <f t="shared" si="4"/>
        <v>56760</v>
      </c>
      <c r="K51" s="151">
        <f t="shared" si="4"/>
        <v>233900</v>
      </c>
      <c r="L51" s="151">
        <f t="shared" si="4"/>
        <v>97944.06</v>
      </c>
      <c r="M51" s="151">
        <f t="shared" si="4"/>
        <v>3150</v>
      </c>
      <c r="N51" s="151">
        <f t="shared" si="4"/>
        <v>4419500</v>
      </c>
      <c r="O51" s="151">
        <f t="shared" si="4"/>
        <v>1674673.27</v>
      </c>
      <c r="P51" s="151">
        <f t="shared" si="4"/>
        <v>272026</v>
      </c>
      <c r="Q51" s="151">
        <f t="shared" si="4"/>
        <v>667544.85274632962</v>
      </c>
      <c r="R51" s="151">
        <f t="shared" si="4"/>
        <v>113179.55999999998</v>
      </c>
      <c r="S51" s="144">
        <f t="shared" si="4"/>
        <v>0</v>
      </c>
      <c r="T51" s="151">
        <f t="shared" si="4"/>
        <v>0</v>
      </c>
      <c r="U51" s="162">
        <f t="shared" si="4"/>
        <v>0</v>
      </c>
      <c r="V51" s="151">
        <f t="shared" si="4"/>
        <v>0</v>
      </c>
      <c r="W51" s="151">
        <f t="shared" si="4"/>
        <v>0</v>
      </c>
      <c r="X51" s="151">
        <f t="shared" si="4"/>
        <v>0</v>
      </c>
      <c r="Y51" s="254">
        <f t="shared" si="4"/>
        <v>0</v>
      </c>
      <c r="Z51" s="144">
        <f t="shared" ref="Z51" si="5">SUM(Z4:Z50)</f>
        <v>0</v>
      </c>
      <c r="AA51" s="163">
        <f t="shared" si="4"/>
        <v>0</v>
      </c>
      <c r="AB51" s="163">
        <f t="shared" si="4"/>
        <v>0</v>
      </c>
      <c r="AC51" s="163">
        <f t="shared" si="4"/>
        <v>0</v>
      </c>
      <c r="AD51" s="163">
        <f t="shared" si="4"/>
        <v>0</v>
      </c>
      <c r="AE51" s="151">
        <f t="shared" si="4"/>
        <v>0</v>
      </c>
      <c r="AF51" s="151">
        <f t="shared" si="4"/>
        <v>1285136.2802900001</v>
      </c>
      <c r="AG51" s="151">
        <f t="shared" si="4"/>
        <v>0</v>
      </c>
      <c r="AH51" s="144">
        <f t="shared" si="4"/>
        <v>493816.82999999996</v>
      </c>
      <c r="AI51" s="198"/>
      <c r="AL51" s="140"/>
      <c r="AM51" s="158"/>
      <c r="AN51" s="158"/>
      <c r="AP51" s="169"/>
    </row>
    <row r="52" spans="1:42" x14ac:dyDescent="0.25">
      <c r="A52" s="116" t="s">
        <v>4</v>
      </c>
      <c r="C52" s="4"/>
      <c r="D52" s="4"/>
      <c r="E52" s="130"/>
      <c r="F52" s="5"/>
      <c r="G52" s="7"/>
      <c r="H52" s="6"/>
      <c r="I52" s="6"/>
      <c r="J52" s="6"/>
      <c r="K52" s="6"/>
      <c r="L52" s="29"/>
      <c r="M52" s="29"/>
      <c r="N52" s="29"/>
      <c r="O52" s="6"/>
      <c r="P52" s="6"/>
      <c r="Q52" s="6"/>
      <c r="R52" s="6"/>
      <c r="S52" s="8"/>
      <c r="T52" s="6"/>
      <c r="U52" s="160"/>
      <c r="V52" s="6"/>
      <c r="W52" s="6"/>
      <c r="X52" s="6"/>
      <c r="Y52" s="255"/>
      <c r="Z52" s="6"/>
      <c r="AA52" s="176"/>
      <c r="AB52" s="176"/>
      <c r="AC52" s="7"/>
      <c r="AD52" s="199"/>
      <c r="AE52" s="100"/>
      <c r="AF52" s="24"/>
      <c r="AG52" s="24"/>
      <c r="AH52" s="56"/>
      <c r="AI52" s="199"/>
      <c r="AJ52" s="6"/>
      <c r="AK52" s="6"/>
      <c r="AL52" s="6"/>
      <c r="AM52" s="6"/>
      <c r="AN52" s="6"/>
      <c r="AO52" s="6"/>
      <c r="AP52"/>
    </row>
    <row r="53" spans="1:42" x14ac:dyDescent="0.25">
      <c r="A53" s="117" t="s">
        <v>7</v>
      </c>
      <c r="B53" s="4"/>
      <c r="C53" s="4"/>
      <c r="D53" s="4"/>
      <c r="E53" s="41">
        <f t="shared" ref="E53:E62" si="6">SUM(G53,H53,J53,K53,M53,N53,P53,Q53,S53,T53,V53,X53,Z53,AA53,AB53,AC53,AD53,AE53,AF53,AG53,AI53)</f>
        <v>557600</v>
      </c>
      <c r="F53" s="5">
        <f t="shared" ref="F53:F63" si="7">SUM(I53,L53,O53,R53,W53,Y53,AH53)</f>
        <v>0</v>
      </c>
      <c r="G53" s="242">
        <v>285500</v>
      </c>
      <c r="H53" s="239" t="s">
        <v>7</v>
      </c>
      <c r="I53" s="241"/>
      <c r="J53" s="4"/>
      <c r="K53" s="4"/>
      <c r="L53" s="29"/>
      <c r="M53" s="29"/>
      <c r="N53" s="29"/>
      <c r="O53" s="6"/>
      <c r="P53" s="6"/>
      <c r="Q53" s="6"/>
      <c r="R53" s="6"/>
      <c r="S53" s="8"/>
      <c r="T53" s="6"/>
      <c r="U53" s="160"/>
      <c r="V53" s="6"/>
      <c r="W53" s="6"/>
      <c r="X53" s="6"/>
      <c r="Y53" s="255"/>
      <c r="Z53" s="6"/>
      <c r="AA53" s="176"/>
      <c r="AB53" s="176"/>
      <c r="AC53" s="7"/>
      <c r="AD53" s="176"/>
      <c r="AE53" s="282">
        <v>272100</v>
      </c>
      <c r="AF53" s="24" t="s">
        <v>191</v>
      </c>
      <c r="AH53" s="49"/>
      <c r="AI53" s="147"/>
      <c r="AJ53" s="6"/>
      <c r="AK53" s="6"/>
      <c r="AL53" s="9"/>
      <c r="AM53" s="77"/>
      <c r="AN53" s="6"/>
      <c r="AO53" s="6"/>
      <c r="AP53"/>
    </row>
    <row r="54" spans="1:42" x14ac:dyDescent="0.25">
      <c r="A54" s="117" t="s">
        <v>2</v>
      </c>
      <c r="B54" s="4"/>
      <c r="C54" s="4"/>
      <c r="D54" s="4"/>
      <c r="E54" s="41">
        <f t="shared" si="6"/>
        <v>332852</v>
      </c>
      <c r="F54" s="5">
        <f t="shared" si="7"/>
        <v>0</v>
      </c>
      <c r="G54" s="242">
        <v>180900</v>
      </c>
      <c r="H54" s="239" t="s">
        <v>171</v>
      </c>
      <c r="I54" s="241"/>
      <c r="J54" s="4"/>
      <c r="K54" s="4"/>
      <c r="L54" s="29"/>
      <c r="M54" s="29"/>
      <c r="N54" s="29"/>
      <c r="O54" s="6"/>
      <c r="P54" s="6"/>
      <c r="Q54" s="6"/>
      <c r="R54" s="6"/>
      <c r="S54" s="8"/>
      <c r="T54" s="6"/>
      <c r="U54" s="160"/>
      <c r="V54" s="6"/>
      <c r="W54" s="6"/>
      <c r="X54" s="6"/>
      <c r="Y54" s="255"/>
      <c r="Z54" s="6"/>
      <c r="AA54" s="176"/>
      <c r="AB54" s="176"/>
      <c r="AC54" s="7"/>
      <c r="AD54" s="176"/>
      <c r="AE54" s="359">
        <v>151952</v>
      </c>
      <c r="AF54" s="24" t="s">
        <v>192</v>
      </c>
      <c r="AG54" s="127"/>
      <c r="AH54" s="49"/>
      <c r="AI54" s="176"/>
      <c r="AJ54" s="6"/>
      <c r="AK54" s="6"/>
      <c r="AL54" s="9"/>
      <c r="AM54" s="6"/>
      <c r="AN54" s="6"/>
      <c r="AO54" s="6"/>
      <c r="AP54"/>
    </row>
    <row r="55" spans="1:42" x14ac:dyDescent="0.25">
      <c r="A55" s="117" t="s">
        <v>2</v>
      </c>
      <c r="B55" s="4"/>
      <c r="C55" s="4"/>
      <c r="D55" s="4"/>
      <c r="E55" s="41">
        <f t="shared" si="6"/>
        <v>260000</v>
      </c>
      <c r="F55" s="5">
        <f t="shared" si="7"/>
        <v>0</v>
      </c>
      <c r="G55" s="244">
        <v>10000</v>
      </c>
      <c r="H55" s="239" t="s">
        <v>172</v>
      </c>
      <c r="I55" s="243"/>
      <c r="J55" s="4"/>
      <c r="K55" s="4"/>
      <c r="L55" s="33"/>
      <c r="M55" s="33"/>
      <c r="N55" s="33"/>
      <c r="O55" s="20"/>
      <c r="P55" s="20"/>
      <c r="Q55" s="20"/>
      <c r="R55" s="20"/>
      <c r="S55" s="34"/>
      <c r="T55" s="20"/>
      <c r="U55" s="145"/>
      <c r="V55" s="20"/>
      <c r="W55" s="20"/>
      <c r="X55" s="20"/>
      <c r="Y55" s="250"/>
      <c r="Z55" s="20"/>
      <c r="AA55" s="141"/>
      <c r="AB55" s="141"/>
      <c r="AC55" s="85"/>
      <c r="AD55" s="141"/>
      <c r="AE55" s="282">
        <v>250000</v>
      </c>
      <c r="AF55" s="24" t="s">
        <v>48</v>
      </c>
      <c r="AG55" s="127"/>
      <c r="AH55" s="44"/>
      <c r="AI55" s="176"/>
      <c r="AJ55" s="6"/>
      <c r="AK55" s="6"/>
      <c r="AL55" s="37"/>
      <c r="AM55" s="6"/>
      <c r="AN55" s="6"/>
      <c r="AO55" s="6"/>
    </row>
    <row r="56" spans="1:42" x14ac:dyDescent="0.25">
      <c r="A56" s="117" t="s">
        <v>2</v>
      </c>
      <c r="B56" s="4"/>
      <c r="C56" s="4"/>
      <c r="D56" s="4"/>
      <c r="E56" s="41">
        <f t="shared" si="6"/>
        <v>274000</v>
      </c>
      <c r="F56" s="5">
        <f t="shared" si="7"/>
        <v>0</v>
      </c>
      <c r="G56" s="240">
        <v>6000</v>
      </c>
      <c r="H56" s="239" t="s">
        <v>173</v>
      </c>
      <c r="I56" s="243"/>
      <c r="J56" s="4"/>
      <c r="K56" s="4"/>
      <c r="L56" s="33"/>
      <c r="M56" s="33"/>
      <c r="N56" s="33"/>
      <c r="O56" s="20"/>
      <c r="P56" s="20"/>
      <c r="Q56" s="20"/>
      <c r="R56" s="20"/>
      <c r="S56" s="34"/>
      <c r="T56" s="20"/>
      <c r="U56" s="145"/>
      <c r="V56" s="20"/>
      <c r="W56" s="20"/>
      <c r="X56" s="20"/>
      <c r="Y56" s="250"/>
      <c r="Z56" s="20"/>
      <c r="AA56" s="141"/>
      <c r="AB56" s="141"/>
      <c r="AC56" s="85"/>
      <c r="AD56" s="141"/>
      <c r="AE56" s="100">
        <v>268000</v>
      </c>
      <c r="AF56" s="24" t="s">
        <v>193</v>
      </c>
      <c r="AG56" s="127"/>
      <c r="AH56" s="50"/>
      <c r="AI56" s="176"/>
      <c r="AJ56" s="45"/>
      <c r="AK56" s="6"/>
      <c r="AL56" s="9"/>
      <c r="AM56" s="6"/>
      <c r="AN56" s="6"/>
      <c r="AO56" s="6"/>
    </row>
    <row r="57" spans="1:42" x14ac:dyDescent="0.25">
      <c r="A57" s="117" t="s">
        <v>2</v>
      </c>
      <c r="B57" s="4"/>
      <c r="C57" s="4"/>
      <c r="D57" s="4"/>
      <c r="E57" s="41">
        <f t="shared" si="6"/>
        <v>60000</v>
      </c>
      <c r="F57" s="5">
        <f t="shared" si="7"/>
        <v>0</v>
      </c>
      <c r="G57" s="240">
        <v>35000</v>
      </c>
      <c r="H57" s="239" t="s">
        <v>174</v>
      </c>
      <c r="I57" s="243"/>
      <c r="J57" s="4"/>
      <c r="K57" s="4"/>
      <c r="L57" s="33"/>
      <c r="M57" s="33"/>
      <c r="N57" s="33"/>
      <c r="O57" s="6"/>
      <c r="P57" s="20"/>
      <c r="Q57" s="20"/>
      <c r="R57" s="20"/>
      <c r="S57" s="34"/>
      <c r="T57" s="20"/>
      <c r="U57" s="145"/>
      <c r="V57" s="20"/>
      <c r="W57" s="20"/>
      <c r="X57" s="20"/>
      <c r="Y57" s="250"/>
      <c r="Z57" s="20"/>
      <c r="AA57" s="141"/>
      <c r="AB57" s="141"/>
      <c r="AC57" s="85"/>
      <c r="AD57" s="141"/>
      <c r="AE57" s="283">
        <v>25000</v>
      </c>
      <c r="AF57" s="18" t="s">
        <v>49</v>
      </c>
      <c r="AG57" s="127"/>
      <c r="AH57" s="8"/>
      <c r="AI57" s="153"/>
      <c r="AJ57" s="9"/>
      <c r="AK57" s="9"/>
      <c r="AL57" s="9"/>
      <c r="AM57" s="6"/>
      <c r="AN57" s="9"/>
      <c r="AO57" s="6"/>
    </row>
    <row r="58" spans="1:42" x14ac:dyDescent="0.25">
      <c r="A58" s="117" t="s">
        <v>2</v>
      </c>
      <c r="B58" s="4"/>
      <c r="C58" s="4"/>
      <c r="D58" s="4"/>
      <c r="E58" s="41">
        <f t="shared" si="6"/>
        <v>30000</v>
      </c>
      <c r="F58" s="5">
        <f t="shared" si="7"/>
        <v>0</v>
      </c>
      <c r="G58" s="240"/>
      <c r="H58" s="239" t="s">
        <v>175</v>
      </c>
      <c r="I58" s="243"/>
      <c r="J58" s="4"/>
      <c r="K58" s="4"/>
      <c r="L58" s="33"/>
      <c r="M58" s="33"/>
      <c r="N58" s="33"/>
      <c r="O58" s="20"/>
      <c r="P58" s="20"/>
      <c r="Q58" s="20"/>
      <c r="R58" s="20"/>
      <c r="S58" s="34"/>
      <c r="T58" s="20"/>
      <c r="U58" s="145"/>
      <c r="V58" s="20"/>
      <c r="W58" s="20"/>
      <c r="X58" s="20"/>
      <c r="Y58" s="250"/>
      <c r="Z58" s="20"/>
      <c r="AA58" s="141"/>
      <c r="AB58" s="141"/>
      <c r="AC58" s="85"/>
      <c r="AD58" s="141"/>
      <c r="AE58" s="283">
        <v>30000</v>
      </c>
      <c r="AF58" s="24" t="s">
        <v>50</v>
      </c>
      <c r="AG58" s="6"/>
      <c r="AH58" s="8"/>
      <c r="AI58" s="153"/>
      <c r="AJ58" s="45"/>
      <c r="AK58" s="9"/>
      <c r="AL58" s="9"/>
      <c r="AM58" s="9"/>
      <c r="AN58" s="36"/>
      <c r="AO58" s="6"/>
    </row>
    <row r="59" spans="1:42" x14ac:dyDescent="0.25">
      <c r="A59" s="117" t="s">
        <v>2</v>
      </c>
      <c r="B59" s="4"/>
      <c r="C59" s="4"/>
      <c r="D59" s="4"/>
      <c r="E59" s="41">
        <f t="shared" si="6"/>
        <v>0</v>
      </c>
      <c r="F59" s="5">
        <f t="shared" si="7"/>
        <v>0</v>
      </c>
      <c r="G59" s="240"/>
      <c r="H59" s="239" t="s">
        <v>176</v>
      </c>
      <c r="I59" s="243"/>
      <c r="J59" s="4"/>
      <c r="K59" s="4"/>
      <c r="L59" s="33"/>
      <c r="M59" s="33"/>
      <c r="N59" s="33"/>
      <c r="O59" s="20"/>
      <c r="P59" s="20"/>
      <c r="Q59" s="20"/>
      <c r="R59" s="20"/>
      <c r="S59" s="34"/>
      <c r="T59" s="20"/>
      <c r="U59" s="145"/>
      <c r="V59" s="20"/>
      <c r="W59" s="20"/>
      <c r="X59" s="20"/>
      <c r="Y59" s="250"/>
      <c r="Z59" s="20"/>
      <c r="AA59" s="141"/>
      <c r="AB59" s="141"/>
      <c r="AC59" s="85"/>
      <c r="AD59" s="141"/>
      <c r="AE59" s="126"/>
      <c r="AF59" s="48"/>
      <c r="AG59" s="6"/>
      <c r="AH59" s="8"/>
      <c r="AI59" s="176"/>
      <c r="AJ59" s="45"/>
      <c r="AK59" s="6"/>
      <c r="AL59" s="38"/>
      <c r="AM59" s="6"/>
      <c r="AN59" s="6"/>
      <c r="AO59" s="6"/>
    </row>
    <row r="60" spans="1:42" x14ac:dyDescent="0.25">
      <c r="A60" s="117"/>
      <c r="B60" s="4"/>
      <c r="C60" s="4"/>
      <c r="D60" s="4"/>
      <c r="E60" s="41">
        <f t="shared" si="6"/>
        <v>0</v>
      </c>
      <c r="F60" s="5">
        <f t="shared" si="7"/>
        <v>0</v>
      </c>
      <c r="G60" s="240"/>
      <c r="H60" s="239" t="s">
        <v>177</v>
      </c>
      <c r="I60" s="243"/>
      <c r="J60" s="4"/>
      <c r="K60" s="4"/>
      <c r="L60" s="33"/>
      <c r="M60" s="33"/>
      <c r="N60" s="33"/>
      <c r="O60" s="20"/>
      <c r="P60" s="20"/>
      <c r="Q60" s="20"/>
      <c r="R60" s="20"/>
      <c r="S60" s="34"/>
      <c r="T60" s="20"/>
      <c r="U60" s="145"/>
      <c r="V60" s="20"/>
      <c r="W60" s="20"/>
      <c r="X60" s="20"/>
      <c r="Y60" s="250"/>
      <c r="Z60" s="20"/>
      <c r="AA60" s="141"/>
      <c r="AB60" s="141"/>
      <c r="AC60" s="85"/>
      <c r="AD60" s="141"/>
      <c r="AE60" s="126"/>
      <c r="AF60" s="48"/>
      <c r="AG60" s="6"/>
      <c r="AH60" s="8"/>
      <c r="AI60" s="176"/>
      <c r="AJ60" s="45"/>
      <c r="AK60" s="6"/>
      <c r="AL60" s="38"/>
      <c r="AM60" s="6"/>
      <c r="AN60" s="6"/>
      <c r="AO60" s="6"/>
    </row>
    <row r="61" spans="1:42" x14ac:dyDescent="0.25">
      <c r="A61" s="116" t="s">
        <v>6</v>
      </c>
      <c r="B61" s="21"/>
      <c r="C61" s="4"/>
      <c r="D61" s="4"/>
      <c r="E61" s="41">
        <f t="shared" si="6"/>
        <v>0</v>
      </c>
      <c r="F61" s="5">
        <f t="shared" si="7"/>
        <v>0</v>
      </c>
      <c r="G61" s="240"/>
      <c r="H61" s="239" t="s">
        <v>178</v>
      </c>
      <c r="I61" s="243"/>
      <c r="J61" s="4"/>
      <c r="K61" s="4"/>
      <c r="L61" s="33"/>
      <c r="M61" s="33"/>
      <c r="N61" s="33"/>
      <c r="O61" s="20"/>
      <c r="P61" s="20"/>
      <c r="Q61" s="20"/>
      <c r="R61" s="20"/>
      <c r="S61" s="34"/>
      <c r="T61" s="20"/>
      <c r="U61" s="145"/>
      <c r="V61" s="20"/>
      <c r="W61" s="20"/>
      <c r="X61" s="20"/>
      <c r="Y61" s="250"/>
      <c r="Z61" s="20"/>
      <c r="AA61" s="141"/>
      <c r="AB61" s="141"/>
      <c r="AC61" s="85"/>
      <c r="AD61" s="141"/>
      <c r="AE61" s="100"/>
      <c r="AF61" s="24"/>
      <c r="AG61" s="52"/>
      <c r="AH61" s="50"/>
      <c r="AI61" s="176"/>
      <c r="AJ61" s="18"/>
      <c r="AK61" s="6"/>
      <c r="AL61" s="9"/>
      <c r="AM61" s="6"/>
      <c r="AN61" s="6"/>
      <c r="AO61" s="6"/>
    </row>
    <row r="62" spans="1:42" x14ac:dyDescent="0.25">
      <c r="A62" s="128" t="s">
        <v>124</v>
      </c>
      <c r="B62" s="4"/>
      <c r="C62" s="4"/>
      <c r="D62" s="4"/>
      <c r="E62" s="41">
        <f t="shared" si="6"/>
        <v>10679322.5199</v>
      </c>
      <c r="F62" s="5">
        <f t="shared" si="7"/>
        <v>0</v>
      </c>
      <c r="G62" s="240"/>
      <c r="H62" s="239" t="s">
        <v>179</v>
      </c>
      <c r="I62" s="243"/>
      <c r="J62" s="129"/>
      <c r="K62" s="129"/>
      <c r="L62" s="33"/>
      <c r="M62" s="33"/>
      <c r="N62" s="33"/>
      <c r="O62" s="20"/>
      <c r="P62" s="20"/>
      <c r="Q62" s="20"/>
      <c r="R62" s="20"/>
      <c r="S62" s="34"/>
      <c r="T62" s="20"/>
      <c r="U62" s="145"/>
      <c r="V62" s="20"/>
      <c r="W62" s="20"/>
      <c r="X62" s="20"/>
      <c r="Y62" s="250"/>
      <c r="Z62" s="20"/>
      <c r="AA62" s="141"/>
      <c r="AB62" s="141"/>
      <c r="AC62" s="85"/>
      <c r="AD62" s="141"/>
      <c r="AE62" s="1">
        <f>SUM(AF75:AF92)+SUM(AG75:AG92)</f>
        <v>7679322.5198999997</v>
      </c>
      <c r="AF62" s="129" t="s">
        <v>58</v>
      </c>
      <c r="AG62" s="24"/>
      <c r="AH62" s="8"/>
      <c r="AI62" s="176">
        <v>3000000</v>
      </c>
      <c r="AJ62" s="55"/>
      <c r="AK62" s="6"/>
      <c r="AL62" s="9"/>
      <c r="AM62" s="6"/>
      <c r="AN62" s="6"/>
      <c r="AO62" s="6"/>
    </row>
    <row r="63" spans="1:42" s="6" customFormat="1" x14ac:dyDescent="0.25">
      <c r="A63" s="117" t="s">
        <v>5</v>
      </c>
      <c r="B63" s="4"/>
      <c r="C63" s="4"/>
      <c r="D63" s="4"/>
      <c r="E63" s="131"/>
      <c r="F63" s="5">
        <f t="shared" si="7"/>
        <v>0</v>
      </c>
      <c r="G63" s="240"/>
      <c r="H63" s="245"/>
      <c r="I63" s="243"/>
      <c r="J63" s="4"/>
      <c r="K63" s="4"/>
      <c r="L63" s="33"/>
      <c r="M63" s="33"/>
      <c r="N63" s="33"/>
      <c r="O63" s="20"/>
      <c r="P63" s="20"/>
      <c r="Q63" s="20"/>
      <c r="R63" s="20"/>
      <c r="S63" s="34"/>
      <c r="T63" s="20"/>
      <c r="U63" s="145"/>
      <c r="V63" s="20"/>
      <c r="W63" s="20"/>
      <c r="X63" s="20"/>
      <c r="Y63" s="250"/>
      <c r="Z63" s="20"/>
      <c r="AA63" s="141"/>
      <c r="AB63" s="141"/>
      <c r="AC63" s="85"/>
      <c r="AD63" s="141"/>
      <c r="AE63" s="129"/>
      <c r="AF63" s="24"/>
      <c r="AG63" s="24"/>
      <c r="AH63" s="8"/>
      <c r="AI63" s="176"/>
      <c r="AJ63" s="24"/>
      <c r="AL63"/>
      <c r="AM63"/>
      <c r="AN63"/>
      <c r="AO63"/>
      <c r="AP63"/>
    </row>
    <row r="64" spans="1:42" ht="13.8" thickBot="1" x14ac:dyDescent="0.3">
      <c r="A64" s="132" t="s">
        <v>0</v>
      </c>
      <c r="E64" s="42">
        <f t="shared" ref="E64:E66" si="8">SUM(G64,H64,J64,K64,M64,N64,P64,Q64,S64,T64,V64,X64,Z64,AA64,AB64,AC64,AD64,AE64,AF64,AG64,AI64)</f>
        <v>0</v>
      </c>
      <c r="F64" s="35"/>
      <c r="G64" s="85"/>
      <c r="H64" s="240" t="s">
        <v>125</v>
      </c>
      <c r="I64" s="77"/>
      <c r="J64" s="77"/>
      <c r="K64" s="77"/>
      <c r="L64" s="33"/>
      <c r="M64" s="33"/>
      <c r="N64" s="33"/>
      <c r="O64" s="20"/>
      <c r="P64" s="20"/>
      <c r="Q64" s="20"/>
      <c r="R64" s="20"/>
      <c r="S64" s="34"/>
      <c r="T64" s="20"/>
      <c r="U64" s="145"/>
      <c r="V64" s="20"/>
      <c r="W64" s="20"/>
      <c r="X64" s="20"/>
      <c r="Y64" s="250"/>
      <c r="Z64" s="20"/>
      <c r="AA64" s="141"/>
      <c r="AB64" s="141"/>
      <c r="AC64" s="85"/>
      <c r="AD64" s="222"/>
      <c r="AE64" s="20"/>
      <c r="AF64" s="77" t="s">
        <v>125</v>
      </c>
      <c r="AG64" s="18"/>
      <c r="AH64" s="184"/>
      <c r="AI64" s="200"/>
      <c r="AJ64" s="24"/>
      <c r="AK64" s="6"/>
      <c r="AL64"/>
      <c r="AM64"/>
      <c r="AN64"/>
      <c r="AO64"/>
      <c r="AP64"/>
    </row>
    <row r="65" spans="1:42" s="225" customFormat="1" ht="25.2" customHeight="1" thickBot="1" x14ac:dyDescent="0.3">
      <c r="A65" s="226"/>
      <c r="B65" s="313" t="s">
        <v>159</v>
      </c>
      <c r="C65" s="314"/>
      <c r="D65" s="315"/>
      <c r="E65" s="170">
        <f t="shared" si="8"/>
        <v>12193774.5199</v>
      </c>
      <c r="F65" s="164">
        <f t="shared" ref="F65:AI65" si="9">SUM(F52:F64)</f>
        <v>0</v>
      </c>
      <c r="G65" s="193">
        <f t="shared" si="9"/>
        <v>517400</v>
      </c>
      <c r="H65" s="159">
        <f t="shared" si="9"/>
        <v>0</v>
      </c>
      <c r="I65" s="159">
        <f t="shared" si="9"/>
        <v>0</v>
      </c>
      <c r="J65" s="159">
        <f t="shared" si="9"/>
        <v>0</v>
      </c>
      <c r="K65" s="159">
        <f t="shared" si="9"/>
        <v>0</v>
      </c>
      <c r="L65" s="159">
        <f t="shared" si="9"/>
        <v>0</v>
      </c>
      <c r="M65" s="159">
        <f t="shared" si="9"/>
        <v>0</v>
      </c>
      <c r="N65" s="159">
        <f t="shared" si="9"/>
        <v>0</v>
      </c>
      <c r="O65" s="159">
        <f t="shared" si="9"/>
        <v>0</v>
      </c>
      <c r="P65" s="159">
        <f t="shared" si="9"/>
        <v>0</v>
      </c>
      <c r="Q65" s="159">
        <f t="shared" si="9"/>
        <v>0</v>
      </c>
      <c r="R65" s="159">
        <f t="shared" si="9"/>
        <v>0</v>
      </c>
      <c r="S65" s="159">
        <f t="shared" si="9"/>
        <v>0</v>
      </c>
      <c r="T65" s="159">
        <f t="shared" si="9"/>
        <v>0</v>
      </c>
      <c r="U65" s="190">
        <f t="shared" si="9"/>
        <v>0</v>
      </c>
      <c r="V65" s="159">
        <f t="shared" si="9"/>
        <v>0</v>
      </c>
      <c r="W65" s="159">
        <f t="shared" si="9"/>
        <v>0</v>
      </c>
      <c r="X65" s="159">
        <f t="shared" si="9"/>
        <v>0</v>
      </c>
      <c r="Y65" s="256">
        <f t="shared" si="9"/>
        <v>0</v>
      </c>
      <c r="Z65" s="164">
        <f t="shared" ref="Z65" si="10">SUM(Z52:Z64)</f>
        <v>0</v>
      </c>
      <c r="AA65" s="155">
        <f t="shared" si="9"/>
        <v>0</v>
      </c>
      <c r="AB65" s="155">
        <f t="shared" si="9"/>
        <v>0</v>
      </c>
      <c r="AC65" s="155">
        <f t="shared" si="9"/>
        <v>0</v>
      </c>
      <c r="AD65" s="223">
        <f t="shared" si="9"/>
        <v>0</v>
      </c>
      <c r="AE65" s="159">
        <f t="shared" si="9"/>
        <v>8676374.5198999997</v>
      </c>
      <c r="AF65" s="159">
        <f t="shared" si="9"/>
        <v>0</v>
      </c>
      <c r="AG65" s="159">
        <f t="shared" si="9"/>
        <v>0</v>
      </c>
      <c r="AH65" s="164">
        <f t="shared" si="9"/>
        <v>0</v>
      </c>
      <c r="AI65" s="164">
        <f t="shared" si="9"/>
        <v>3000000</v>
      </c>
      <c r="AJ65" s="43"/>
      <c r="AK65" s="43"/>
      <c r="AL65" s="43"/>
      <c r="AM65" s="43"/>
      <c r="AN65" s="43"/>
      <c r="AO65" s="43"/>
      <c r="AP65" s="43"/>
    </row>
    <row r="66" spans="1:42" s="58" customFormat="1" ht="23.4" customHeight="1" thickBot="1" x14ac:dyDescent="0.3">
      <c r="B66" s="316" t="s">
        <v>157</v>
      </c>
      <c r="C66" s="317"/>
      <c r="D66" s="318"/>
      <c r="E66" s="146">
        <f t="shared" si="8"/>
        <v>20577591.652936328</v>
      </c>
      <c r="F66" s="202">
        <f t="shared" ref="F66:AI66" si="11">SUM(F51,F65)</f>
        <v>2940029.2800000003</v>
      </c>
      <c r="G66" s="203">
        <f t="shared" si="11"/>
        <v>517400</v>
      </c>
      <c r="H66" s="204">
        <f t="shared" si="11"/>
        <v>1445800</v>
      </c>
      <c r="I66" s="204">
        <f t="shared" si="11"/>
        <v>560415.56000000006</v>
      </c>
      <c r="J66" s="204">
        <f t="shared" si="11"/>
        <v>56760</v>
      </c>
      <c r="K66" s="204">
        <f t="shared" si="11"/>
        <v>233900</v>
      </c>
      <c r="L66" s="204">
        <f t="shared" si="11"/>
        <v>97944.06</v>
      </c>
      <c r="M66" s="204">
        <f t="shared" si="11"/>
        <v>3150</v>
      </c>
      <c r="N66" s="204">
        <f t="shared" si="11"/>
        <v>4419500</v>
      </c>
      <c r="O66" s="204">
        <f t="shared" si="11"/>
        <v>1674673.27</v>
      </c>
      <c r="P66" s="204">
        <f t="shared" si="11"/>
        <v>272026</v>
      </c>
      <c r="Q66" s="204">
        <f t="shared" si="11"/>
        <v>667544.85274632962</v>
      </c>
      <c r="R66" s="204">
        <f t="shared" si="11"/>
        <v>113179.55999999998</v>
      </c>
      <c r="S66" s="205">
        <f t="shared" si="11"/>
        <v>0</v>
      </c>
      <c r="T66" s="204">
        <f t="shared" si="11"/>
        <v>0</v>
      </c>
      <c r="U66" s="206">
        <f t="shared" si="11"/>
        <v>0</v>
      </c>
      <c r="V66" s="204">
        <f t="shared" si="11"/>
        <v>0</v>
      </c>
      <c r="W66" s="204">
        <f t="shared" si="11"/>
        <v>0</v>
      </c>
      <c r="X66" s="204">
        <f t="shared" si="11"/>
        <v>0</v>
      </c>
      <c r="Y66" s="257">
        <f t="shared" si="11"/>
        <v>0</v>
      </c>
      <c r="Z66" s="205">
        <f t="shared" ref="Z66" si="12">SUM(Z51,Z65)</f>
        <v>0</v>
      </c>
      <c r="AA66" s="207">
        <f t="shared" si="11"/>
        <v>0</v>
      </c>
      <c r="AB66" s="207">
        <f t="shared" si="11"/>
        <v>0</v>
      </c>
      <c r="AC66" s="207">
        <f t="shared" si="11"/>
        <v>0</v>
      </c>
      <c r="AD66" s="207">
        <f t="shared" si="11"/>
        <v>0</v>
      </c>
      <c r="AE66" s="204">
        <f t="shared" si="11"/>
        <v>8676374.5198999997</v>
      </c>
      <c r="AF66" s="204">
        <f t="shared" si="11"/>
        <v>1285136.2802900001</v>
      </c>
      <c r="AG66" s="204">
        <f t="shared" si="11"/>
        <v>0</v>
      </c>
      <c r="AH66" s="205">
        <f t="shared" si="11"/>
        <v>493816.82999999996</v>
      </c>
      <c r="AI66" s="208">
        <f t="shared" si="11"/>
        <v>3000000</v>
      </c>
      <c r="AJ66" s="46"/>
      <c r="AK66" s="46"/>
      <c r="AL66" s="46"/>
      <c r="AM66" s="46"/>
      <c r="AN66" s="46"/>
      <c r="AO66" s="46"/>
      <c r="AP66" s="46"/>
    </row>
    <row r="67" spans="1:42" s="216" customFormat="1" ht="23.4" customHeight="1" thickBot="1" x14ac:dyDescent="0.3">
      <c r="B67" s="319" t="s">
        <v>165</v>
      </c>
      <c r="C67" s="320"/>
      <c r="D67" s="321"/>
      <c r="E67" s="357">
        <f>SUM(G67:AI67)</f>
        <v>23517620.932936333</v>
      </c>
      <c r="F67" s="358"/>
      <c r="G67" s="328">
        <f>SUM(G66:S66)</f>
        <v>10062293.302746331</v>
      </c>
      <c r="H67" s="329"/>
      <c r="I67" s="329"/>
      <c r="J67" s="329"/>
      <c r="K67" s="329"/>
      <c r="L67" s="329"/>
      <c r="M67" s="329"/>
      <c r="N67" s="329"/>
      <c r="O67" s="329"/>
      <c r="P67" s="329"/>
      <c r="Q67" s="329"/>
      <c r="R67" s="329"/>
      <c r="S67" s="330"/>
      <c r="T67" s="328">
        <f>SUM(T66:Y66)</f>
        <v>0</v>
      </c>
      <c r="U67" s="329"/>
      <c r="V67" s="329"/>
      <c r="W67" s="329"/>
      <c r="X67" s="329"/>
      <c r="Y67" s="331"/>
      <c r="Z67" s="246">
        <f>Z66</f>
        <v>0</v>
      </c>
      <c r="AA67" s="220">
        <f>AA66</f>
        <v>0</v>
      </c>
      <c r="AB67" s="220">
        <f>AB66</f>
        <v>0</v>
      </c>
      <c r="AC67" s="220">
        <f>AC66</f>
        <v>0</v>
      </c>
      <c r="AD67" s="220">
        <f>AD66</f>
        <v>0</v>
      </c>
      <c r="AE67" s="328">
        <f>SUM(AE66:AH66)</f>
        <v>10455327.63019</v>
      </c>
      <c r="AF67" s="329"/>
      <c r="AG67" s="329"/>
      <c r="AH67" s="329"/>
      <c r="AI67" s="220">
        <f>AI66</f>
        <v>3000000</v>
      </c>
      <c r="AJ67" s="215"/>
      <c r="AK67" s="215"/>
      <c r="AL67" s="215"/>
      <c r="AM67" s="215"/>
      <c r="AN67" s="215"/>
      <c r="AO67" s="215"/>
      <c r="AP67" s="215"/>
    </row>
    <row r="68" spans="1:42" s="23" customFormat="1" ht="62.25" customHeight="1" thickBot="1" x14ac:dyDescent="0.3">
      <c r="B68" s="322" t="s">
        <v>43</v>
      </c>
      <c r="C68" s="323"/>
      <c r="D68" s="324"/>
      <c r="E68" s="26" t="s">
        <v>161</v>
      </c>
      <c r="F68" s="26" t="s">
        <v>1</v>
      </c>
      <c r="G68" s="192" t="s">
        <v>138</v>
      </c>
      <c r="H68" s="137" t="s">
        <v>132</v>
      </c>
      <c r="I68" s="137" t="s">
        <v>134</v>
      </c>
      <c r="J68" s="137" t="s">
        <v>139</v>
      </c>
      <c r="K68" s="137" t="s">
        <v>136</v>
      </c>
      <c r="L68" s="137" t="s">
        <v>135</v>
      </c>
      <c r="M68" s="137" t="s">
        <v>140</v>
      </c>
      <c r="N68" s="187" t="s">
        <v>141</v>
      </c>
      <c r="O68" s="187" t="s">
        <v>142</v>
      </c>
      <c r="P68" s="187" t="s">
        <v>143</v>
      </c>
      <c r="Q68" s="187" t="s">
        <v>144</v>
      </c>
      <c r="R68" s="187" t="s">
        <v>145</v>
      </c>
      <c r="S68" s="138" t="s">
        <v>146</v>
      </c>
      <c r="T68" s="227" t="s">
        <v>181</v>
      </c>
      <c r="U68" s="148" t="s">
        <v>156</v>
      </c>
      <c r="V68" s="187" t="s">
        <v>147</v>
      </c>
      <c r="W68" s="187" t="s">
        <v>148</v>
      </c>
      <c r="X68" s="187" t="s">
        <v>144</v>
      </c>
      <c r="Y68" s="259" t="s">
        <v>145</v>
      </c>
      <c r="Z68" s="174" t="s">
        <v>166</v>
      </c>
      <c r="AA68" s="185" t="s">
        <v>150</v>
      </c>
      <c r="AB68" s="185" t="s">
        <v>151</v>
      </c>
      <c r="AC68" s="166" t="s">
        <v>167</v>
      </c>
      <c r="AD68" s="150" t="s">
        <v>168</v>
      </c>
      <c r="AE68" s="137" t="s">
        <v>189</v>
      </c>
      <c r="AF68" s="137" t="s">
        <v>187</v>
      </c>
      <c r="AG68" s="137" t="s">
        <v>188</v>
      </c>
      <c r="AH68" s="194" t="s">
        <v>126</v>
      </c>
      <c r="AI68" s="201" t="s">
        <v>169</v>
      </c>
      <c r="AJ68"/>
      <c r="AK68"/>
      <c r="AL68"/>
      <c r="AM68"/>
      <c r="AN68"/>
      <c r="AO68"/>
      <c r="AP68"/>
    </row>
    <row r="69" spans="1:42" s="214" customFormat="1" ht="27.75" customHeight="1" thickBot="1" x14ac:dyDescent="0.3">
      <c r="B69" s="325" t="s">
        <v>160</v>
      </c>
      <c r="C69" s="326"/>
      <c r="D69" s="327"/>
      <c r="E69" s="355">
        <f>SUM(G69:AI69)</f>
        <v>27000000</v>
      </c>
      <c r="F69" s="356"/>
      <c r="G69" s="209">
        <v>1800000</v>
      </c>
      <c r="H69" s="348"/>
      <c r="I69" s="348"/>
      <c r="J69" s="348"/>
      <c r="K69" s="348"/>
      <c r="L69" s="348"/>
      <c r="M69" s="348"/>
      <c r="N69" s="348"/>
      <c r="O69" s="348"/>
      <c r="P69" s="348"/>
      <c r="Q69" s="348"/>
      <c r="R69" s="348"/>
      <c r="S69" s="349"/>
      <c r="T69" s="260">
        <v>1600000</v>
      </c>
      <c r="U69" s="340">
        <v>5900000</v>
      </c>
      <c r="V69" s="341"/>
      <c r="W69" s="341"/>
      <c r="X69" s="341"/>
      <c r="Y69" s="342"/>
      <c r="Z69" s="258">
        <v>1000000</v>
      </c>
      <c r="AA69" s="210">
        <v>1100000</v>
      </c>
      <c r="AB69" s="211">
        <v>1600000</v>
      </c>
      <c r="AC69" s="211">
        <v>500000</v>
      </c>
      <c r="AD69" s="228">
        <v>500000</v>
      </c>
      <c r="AE69" s="348">
        <v>10000000</v>
      </c>
      <c r="AF69" s="348"/>
      <c r="AG69" s="348"/>
      <c r="AH69" s="349"/>
      <c r="AI69" s="212">
        <v>3000000</v>
      </c>
      <c r="AJ69" s="213"/>
      <c r="AK69" s="213"/>
      <c r="AL69" s="213"/>
      <c r="AM69" s="213"/>
      <c r="AN69" s="213"/>
      <c r="AO69" s="213"/>
      <c r="AP69" s="213"/>
    </row>
    <row r="70" spans="1:42" s="219" customFormat="1" ht="27.75" customHeight="1" thickBot="1" x14ac:dyDescent="0.3">
      <c r="B70" s="334" t="s">
        <v>163</v>
      </c>
      <c r="C70" s="335"/>
      <c r="D70" s="336"/>
      <c r="E70" s="353">
        <f>SUM(G70:AI70)</f>
        <v>38200000</v>
      </c>
      <c r="F70" s="354"/>
      <c r="G70" s="345">
        <v>13000000</v>
      </c>
      <c r="H70" s="346"/>
      <c r="I70" s="346"/>
      <c r="J70" s="346"/>
      <c r="K70" s="346"/>
      <c r="L70" s="346"/>
      <c r="M70" s="346"/>
      <c r="N70" s="346"/>
      <c r="O70" s="346"/>
      <c r="P70" s="346"/>
      <c r="Q70" s="346"/>
      <c r="R70" s="346"/>
      <c r="S70" s="347"/>
      <c r="T70" s="303">
        <v>7500000</v>
      </c>
      <c r="U70" s="304"/>
      <c r="V70" s="304"/>
      <c r="W70" s="304"/>
      <c r="X70" s="304"/>
      <c r="Y70" s="305"/>
      <c r="Z70" s="247">
        <v>1000000</v>
      </c>
      <c r="AA70" s="191">
        <v>1100000</v>
      </c>
      <c r="AB70" s="217">
        <v>1600000</v>
      </c>
      <c r="AC70" s="217">
        <v>500000</v>
      </c>
      <c r="AD70" s="224">
        <v>500000</v>
      </c>
      <c r="AE70" s="345">
        <v>10000000</v>
      </c>
      <c r="AF70" s="346"/>
      <c r="AG70" s="346"/>
      <c r="AH70" s="346"/>
      <c r="AI70" s="224">
        <v>3000000</v>
      </c>
      <c r="AK70" s="218"/>
      <c r="AL70" s="218"/>
      <c r="AM70" s="218"/>
      <c r="AN70" s="218"/>
      <c r="AO70" s="218"/>
      <c r="AP70" s="218"/>
    </row>
    <row r="71" spans="1:42" s="61" customFormat="1" ht="50.25" customHeight="1" thickBot="1" x14ac:dyDescent="0.3">
      <c r="B71" s="337" t="s">
        <v>170</v>
      </c>
      <c r="C71" s="338"/>
      <c r="D71" s="339"/>
      <c r="E71" s="343">
        <f>SUM(G71:AI71)</f>
        <v>38200000</v>
      </c>
      <c r="F71" s="344"/>
      <c r="G71" s="306">
        <v>24700000</v>
      </c>
      <c r="H71" s="307"/>
      <c r="I71" s="307"/>
      <c r="J71" s="307"/>
      <c r="K71" s="307"/>
      <c r="L71" s="307"/>
      <c r="M71" s="307"/>
      <c r="N71" s="307"/>
      <c r="O71" s="307"/>
      <c r="P71" s="307"/>
      <c r="Q71" s="307"/>
      <c r="R71" s="307"/>
      <c r="S71" s="307"/>
      <c r="T71" s="307"/>
      <c r="U71" s="307"/>
      <c r="V71" s="307"/>
      <c r="W71" s="307"/>
      <c r="X71" s="307"/>
      <c r="Y71" s="307"/>
      <c r="Z71" s="307"/>
      <c r="AA71" s="307"/>
      <c r="AB71" s="307"/>
      <c r="AC71" s="308"/>
      <c r="AD71" s="306">
        <v>13500000</v>
      </c>
      <c r="AE71" s="307"/>
      <c r="AF71" s="307"/>
      <c r="AG71" s="307"/>
      <c r="AH71" s="307"/>
      <c r="AI71" s="308"/>
      <c r="AJ71"/>
      <c r="AK71"/>
      <c r="AL71"/>
      <c r="AM71"/>
      <c r="AN71"/>
      <c r="AO71"/>
      <c r="AP71"/>
    </row>
    <row r="72" spans="1:42" x14ac:dyDescent="0.25">
      <c r="A72" s="30"/>
      <c r="B72" s="17" t="s">
        <v>3</v>
      </c>
      <c r="C72" s="17"/>
      <c r="D72" s="17"/>
      <c r="E72" s="17"/>
      <c r="F72" s="17"/>
      <c r="G72" s="77" t="s">
        <v>133</v>
      </c>
      <c r="I72" s="332">
        <f>SUM(G67:AC67)-SUM(G70:AC70)</f>
        <v>-14637706.697253669</v>
      </c>
      <c r="J72" s="332"/>
      <c r="K72" s="6"/>
      <c r="L72" s="6"/>
      <c r="M72" s="6"/>
      <c r="N72" s="6"/>
      <c r="O72" s="9"/>
      <c r="P72" s="27"/>
      <c r="Q72" s="6"/>
      <c r="R72" s="6"/>
      <c r="S72" s="6"/>
      <c r="T72" s="6"/>
      <c r="U72" s="6"/>
      <c r="V72" s="6"/>
      <c r="W72" s="6"/>
      <c r="X72" s="6"/>
      <c r="Y72" s="6"/>
      <c r="Z72" s="6"/>
      <c r="AA72" s="6"/>
      <c r="AB72" s="6"/>
      <c r="AC72" s="6"/>
      <c r="AE72" s="77" t="s">
        <v>133</v>
      </c>
      <c r="AF72" s="6"/>
      <c r="AG72" s="6"/>
      <c r="AH72" s="301">
        <f>SUM(AD67:AI67)-SUM(AD70:AI70)</f>
        <v>-44672.369810000062</v>
      </c>
      <c r="AI72" s="301"/>
      <c r="AJ72" s="71"/>
      <c r="AK72" s="71"/>
      <c r="AL72"/>
      <c r="AM72"/>
      <c r="AN72"/>
      <c r="AO72"/>
      <c r="AP72"/>
    </row>
    <row r="73" spans="1:42" x14ac:dyDescent="0.25">
      <c r="A73" s="89"/>
      <c r="B73"/>
      <c r="C73"/>
      <c r="D73" s="98"/>
      <c r="E73" s="98"/>
      <c r="F73" s="98"/>
      <c r="G73" s="77" t="s">
        <v>164</v>
      </c>
      <c r="I73" s="333"/>
      <c r="J73" s="333"/>
      <c r="K73" s="6"/>
      <c r="L73" s="6"/>
      <c r="M73" s="6"/>
      <c r="N73" s="6"/>
      <c r="O73" s="9"/>
      <c r="P73" s="6"/>
      <c r="Q73" s="6"/>
      <c r="R73" s="6"/>
      <c r="S73" s="6"/>
      <c r="T73" s="6"/>
      <c r="U73" s="6"/>
      <c r="V73" s="6"/>
      <c r="W73" s="6"/>
      <c r="X73" s="6"/>
      <c r="Y73" s="6"/>
      <c r="Z73" s="6"/>
      <c r="AA73" s="6"/>
      <c r="AB73" s="6"/>
      <c r="AC73" s="6"/>
      <c r="AE73" s="240" t="s">
        <v>164</v>
      </c>
      <c r="AG73" s="51"/>
      <c r="AH73" s="302"/>
      <c r="AI73" s="302"/>
      <c r="AJ73" s="70"/>
      <c r="AK73" s="74"/>
      <c r="AL73"/>
      <c r="AM73"/>
      <c r="AN73"/>
      <c r="AO73"/>
      <c r="AP73"/>
    </row>
    <row r="74" spans="1:42" customFormat="1" x14ac:dyDescent="0.25">
      <c r="A74" s="89"/>
      <c r="C74" s="43"/>
      <c r="D74" s="43"/>
      <c r="E74" s="59"/>
      <c r="F74" s="39"/>
      <c r="G74" s="1"/>
      <c r="H74" s="1"/>
      <c r="I74" s="1"/>
      <c r="J74" s="99"/>
      <c r="K74" s="99"/>
      <c r="L74" s="99"/>
      <c r="M74" s="99"/>
      <c r="N74" s="99"/>
      <c r="O74" s="99"/>
      <c r="P74" s="99"/>
      <c r="Q74" s="99"/>
      <c r="R74" s="99"/>
      <c r="S74" s="99"/>
      <c r="T74" s="99"/>
      <c r="U74" s="99"/>
      <c r="V74" s="99"/>
      <c r="W74" s="99"/>
      <c r="X74" s="99"/>
      <c r="Y74" s="99"/>
      <c r="Z74" s="99"/>
      <c r="AA74" s="99"/>
      <c r="AB74" s="99"/>
      <c r="AC74" s="99"/>
      <c r="AD74" s="99"/>
      <c r="AE74" s="63"/>
      <c r="AF74" s="1" t="s">
        <v>194</v>
      </c>
      <c r="AG74" s="18" t="s">
        <v>195</v>
      </c>
      <c r="AH74" s="73"/>
      <c r="AI74" s="68"/>
      <c r="AJ74" s="68"/>
      <c r="AK74" s="68"/>
    </row>
    <row r="75" spans="1:42" customFormat="1" ht="13.5" customHeight="1" x14ac:dyDescent="0.25">
      <c r="A75" s="12"/>
      <c r="B75" s="47"/>
      <c r="C75" s="47"/>
      <c r="D75" s="47"/>
      <c r="E75" s="11"/>
      <c r="F75" s="11"/>
      <c r="G75" s="1"/>
      <c r="H75" s="1"/>
      <c r="I75" s="1"/>
      <c r="J75" s="98"/>
      <c r="K75" s="98"/>
      <c r="L75" s="98"/>
      <c r="M75" s="98"/>
      <c r="N75" s="98"/>
      <c r="O75" s="98"/>
      <c r="P75" s="98"/>
      <c r="Q75" s="98"/>
      <c r="R75" s="98"/>
      <c r="S75" s="98"/>
      <c r="T75" s="98"/>
      <c r="U75" s="98"/>
      <c r="V75" s="98"/>
      <c r="W75" s="98"/>
      <c r="X75" s="98"/>
      <c r="Y75" s="98"/>
      <c r="Z75" s="98"/>
      <c r="AA75" s="98"/>
      <c r="AB75" s="98"/>
      <c r="AC75" s="98"/>
      <c r="AD75" s="98"/>
      <c r="AE75" s="284" t="s">
        <v>196</v>
      </c>
      <c r="AF75" s="294">
        <f>(75800+16000)*1.4439</f>
        <v>132550.01999999999</v>
      </c>
      <c r="AG75" s="294">
        <f>11320.32</f>
        <v>11320.32</v>
      </c>
      <c r="AH75" s="73"/>
      <c r="AI75" s="68"/>
      <c r="AJ75" s="104"/>
      <c r="AK75" s="68"/>
    </row>
    <row r="76" spans="1:42" customFormat="1" x14ac:dyDescent="0.25">
      <c r="A76" s="89"/>
      <c r="D76" s="98"/>
      <c r="E76" s="98"/>
      <c r="F76" s="98"/>
      <c r="G76" s="1"/>
      <c r="H76" s="1"/>
      <c r="I76" s="1"/>
      <c r="J76" s="4"/>
      <c r="K76" s="4"/>
      <c r="L76" s="33"/>
      <c r="M76" s="33"/>
      <c r="N76" s="33"/>
      <c r="O76" s="98"/>
      <c r="P76" s="98"/>
      <c r="Q76" s="98"/>
      <c r="R76" s="98"/>
      <c r="S76" s="20"/>
      <c r="T76" s="20"/>
      <c r="U76" s="20"/>
      <c r="V76" s="20"/>
      <c r="W76" s="20"/>
      <c r="X76" s="20"/>
      <c r="Y76" s="20"/>
      <c r="Z76" s="20"/>
      <c r="AA76" s="20"/>
      <c r="AB76" s="20"/>
      <c r="AC76" s="20"/>
      <c r="AD76" s="20"/>
      <c r="AE76" s="284" t="s">
        <v>197</v>
      </c>
      <c r="AF76" s="294">
        <f>(75800+16000)*1.4439</f>
        <v>132550.01999999999</v>
      </c>
      <c r="AG76" s="294">
        <f t="shared" ref="AG76:AG78" si="13">11320.32</f>
        <v>11320.32</v>
      </c>
      <c r="AH76" s="73"/>
      <c r="AI76" s="68"/>
      <c r="AJ76" s="64"/>
      <c r="AK76" s="72"/>
    </row>
    <row r="77" spans="1:42" customFormat="1" x14ac:dyDescent="0.25">
      <c r="A77" s="89"/>
      <c r="D77" s="98"/>
      <c r="E77" s="98"/>
      <c r="F77" s="1"/>
      <c r="G77" s="1"/>
      <c r="H77" s="1"/>
      <c r="I77" s="1"/>
      <c r="J77" s="4"/>
      <c r="K77" s="4"/>
      <c r="L77" s="33"/>
      <c r="M77" s="33"/>
      <c r="N77" s="33"/>
      <c r="O77" s="98"/>
      <c r="P77" s="98"/>
      <c r="Q77" s="98"/>
      <c r="R77" s="98"/>
      <c r="S77" s="20"/>
      <c r="T77" s="20"/>
      <c r="U77" s="20"/>
      <c r="V77" s="20"/>
      <c r="W77" s="20"/>
      <c r="X77" s="20"/>
      <c r="Y77" s="20"/>
      <c r="Z77" s="20"/>
      <c r="AA77" s="20"/>
      <c r="AB77" s="20"/>
      <c r="AC77" s="20"/>
      <c r="AD77" s="20"/>
      <c r="AE77" s="284" t="s">
        <v>198</v>
      </c>
      <c r="AF77" s="294">
        <f>(75800+16000)*1.4439</f>
        <v>132550.01999999999</v>
      </c>
      <c r="AG77" s="294">
        <f t="shared" si="13"/>
        <v>11320.32</v>
      </c>
      <c r="AH77" s="73"/>
      <c r="AI77" s="65"/>
      <c r="AJ77" s="104"/>
      <c r="AK77" s="104"/>
    </row>
    <row r="78" spans="1:42" customFormat="1" ht="13.2" customHeight="1" x14ac:dyDescent="0.25">
      <c r="A78" s="89"/>
      <c r="D78" s="98"/>
      <c r="E78" s="98"/>
      <c r="F78" s="1"/>
      <c r="G78" s="1"/>
      <c r="H78" s="1"/>
      <c r="I78" s="1"/>
      <c r="J78" s="4"/>
      <c r="K78" s="4"/>
      <c r="L78" s="33"/>
      <c r="M78" s="33"/>
      <c r="N78" s="33"/>
      <c r="O78" s="98"/>
      <c r="P78" s="98"/>
      <c r="Q78" s="98"/>
      <c r="R78" s="98"/>
      <c r="S78" s="20"/>
      <c r="T78" s="20"/>
      <c r="U78" s="20"/>
      <c r="V78" s="20"/>
      <c r="W78" s="20"/>
      <c r="X78" s="20"/>
      <c r="Y78" s="20"/>
      <c r="Z78" s="20"/>
      <c r="AA78" s="20"/>
      <c r="AB78" s="20"/>
      <c r="AC78" s="20"/>
      <c r="AD78" s="20"/>
      <c r="AE78" s="284" t="s">
        <v>199</v>
      </c>
      <c r="AF78" s="294">
        <f>(75800+16000)*1.4439</f>
        <v>132550.01999999999</v>
      </c>
      <c r="AG78" s="294">
        <f t="shared" si="13"/>
        <v>11320.32</v>
      </c>
      <c r="AH78" s="60"/>
      <c r="AI78" s="69"/>
      <c r="AJ78" s="66"/>
      <c r="AK78" s="104"/>
    </row>
    <row r="79" spans="1:42" customFormat="1" x14ac:dyDescent="0.25">
      <c r="A79" s="89"/>
      <c r="D79" s="98"/>
      <c r="E79" s="98"/>
      <c r="F79" s="98"/>
      <c r="G79" s="1"/>
      <c r="H79" s="1"/>
      <c r="I79" s="1"/>
      <c r="J79" s="4"/>
      <c r="K79" s="4"/>
      <c r="L79" s="33"/>
      <c r="M79" s="33"/>
      <c r="N79" s="33"/>
      <c r="O79" s="98"/>
      <c r="P79" s="98"/>
      <c r="Q79" s="98"/>
      <c r="R79" s="98"/>
      <c r="S79" s="20"/>
      <c r="T79" s="20"/>
      <c r="U79" s="20"/>
      <c r="V79" s="20"/>
      <c r="W79" s="20"/>
      <c r="X79" s="20"/>
      <c r="Y79" s="20"/>
      <c r="Z79" s="20"/>
      <c r="AA79" s="20"/>
      <c r="AB79" s="20"/>
      <c r="AC79" s="20"/>
      <c r="AD79" s="20"/>
      <c r="AE79" s="285" t="s">
        <v>200</v>
      </c>
      <c r="AF79" s="294">
        <f>205164*1.4587</f>
        <v>299272.7268</v>
      </c>
      <c r="AG79" s="286">
        <v>263118.88</v>
      </c>
      <c r="AH79" s="98"/>
      <c r="AI79" s="65"/>
      <c r="AJ79" s="104"/>
      <c r="AK79" s="104"/>
    </row>
    <row r="80" spans="1:42" customFormat="1" x14ac:dyDescent="0.25">
      <c r="A80" s="89"/>
      <c r="D80" s="98"/>
      <c r="E80" s="98"/>
      <c r="F80" s="98"/>
      <c r="G80" s="1"/>
      <c r="H80" s="1"/>
      <c r="I80" s="1"/>
      <c r="J80" s="4"/>
      <c r="K80" s="4"/>
      <c r="L80" s="33"/>
      <c r="M80" s="33"/>
      <c r="N80" s="33"/>
      <c r="O80" s="98"/>
      <c r="P80" s="98"/>
      <c r="Q80" s="98"/>
      <c r="R80" s="98"/>
      <c r="S80" s="20"/>
      <c r="T80" s="20"/>
      <c r="U80" s="20"/>
      <c r="V80" s="20"/>
      <c r="W80" s="20"/>
      <c r="X80" s="20"/>
      <c r="Y80" s="20"/>
      <c r="Z80" s="20"/>
      <c r="AA80" s="20"/>
      <c r="AB80" s="20"/>
      <c r="AC80" s="20"/>
      <c r="AD80" s="20"/>
      <c r="AE80" s="285" t="s">
        <v>201</v>
      </c>
      <c r="AF80" s="294">
        <f>205164*1.3783</f>
        <v>282777.54120000004</v>
      </c>
      <c r="AG80" s="286">
        <v>263118.88</v>
      </c>
      <c r="AH80" s="98"/>
      <c r="AI80" s="65"/>
      <c r="AJ80" s="104"/>
      <c r="AK80" s="104"/>
    </row>
    <row r="81" spans="1:42" customFormat="1" ht="23.4" x14ac:dyDescent="0.25">
      <c r="A81" s="89"/>
      <c r="D81" s="98"/>
      <c r="E81" s="98"/>
      <c r="F81" s="98"/>
      <c r="G81" s="1"/>
      <c r="H81" s="1"/>
      <c r="I81" s="1"/>
      <c r="J81" s="21"/>
      <c r="K81" s="21"/>
      <c r="L81" s="98"/>
      <c r="M81" s="98"/>
      <c r="N81" s="98"/>
      <c r="O81" s="98"/>
      <c r="P81" s="98"/>
      <c r="Q81" s="98"/>
      <c r="R81" s="98"/>
      <c r="S81" s="98"/>
      <c r="T81" s="98"/>
      <c r="U81" s="98"/>
      <c r="V81" s="98"/>
      <c r="W81" s="98"/>
      <c r="X81" s="98"/>
      <c r="Y81" s="98"/>
      <c r="Z81" s="98"/>
      <c r="AA81" s="98"/>
      <c r="AB81" s="98"/>
      <c r="AC81" s="98"/>
      <c r="AD81" s="98"/>
      <c r="AE81" s="285" t="s">
        <v>202</v>
      </c>
      <c r="AF81" s="294">
        <f>205164*1.4662</f>
        <v>300811.45679999999</v>
      </c>
      <c r="AG81" s="286">
        <v>263118.88</v>
      </c>
      <c r="AH81" s="98"/>
      <c r="AI81" s="65"/>
      <c r="AJ81" s="104"/>
      <c r="AK81" s="104"/>
    </row>
    <row r="82" spans="1:42" x14ac:dyDescent="0.25">
      <c r="E82" s="14"/>
      <c r="G82" s="98"/>
      <c r="H82" s="6" t="s">
        <v>51</v>
      </c>
      <c r="I82" s="6"/>
      <c r="J82" s="6"/>
      <c r="K82" s="6"/>
      <c r="L82" s="98"/>
      <c r="M82" s="98"/>
      <c r="N82" s="98"/>
      <c r="O82" s="98"/>
      <c r="P82" s="98"/>
      <c r="Q82" s="98"/>
      <c r="R82" s="98"/>
      <c r="S82" s="98"/>
      <c r="T82" s="98"/>
      <c r="U82" s="98"/>
      <c r="V82" s="98"/>
      <c r="W82" s="98"/>
      <c r="X82" s="98"/>
      <c r="Y82" s="98"/>
      <c r="Z82" s="98"/>
      <c r="AA82" s="98"/>
      <c r="AB82" s="98"/>
      <c r="AC82" s="98"/>
      <c r="AD82" s="98"/>
      <c r="AE82" s="285" t="s">
        <v>215</v>
      </c>
      <c r="AF82" s="294">
        <f>205164*1.46</f>
        <v>299539.44</v>
      </c>
      <c r="AG82" s="286">
        <v>263118.88</v>
      </c>
      <c r="AH82" s="98"/>
      <c r="AI82"/>
      <c r="AJ82" s="104"/>
      <c r="AK82" s="104"/>
      <c r="AL82"/>
      <c r="AM82"/>
      <c r="AN82"/>
      <c r="AO82"/>
      <c r="AP82"/>
    </row>
    <row r="83" spans="1:42" x14ac:dyDescent="0.25">
      <c r="F83" s="1"/>
      <c r="G83" s="98"/>
      <c r="H83" s="6" t="s">
        <v>52</v>
      </c>
      <c r="I83" s="6" t="s">
        <v>61</v>
      </c>
      <c r="J83" s="6"/>
      <c r="K83" s="6"/>
      <c r="L83" s="98"/>
      <c r="M83" s="98"/>
      <c r="N83" s="98"/>
      <c r="O83" s="98"/>
      <c r="P83" s="98"/>
      <c r="Q83" s="98"/>
      <c r="R83" s="98"/>
      <c r="S83" s="98"/>
      <c r="T83" s="98"/>
      <c r="U83" s="98"/>
      <c r="V83" s="98"/>
      <c r="W83" s="98"/>
      <c r="X83" s="98"/>
      <c r="Y83" s="98"/>
      <c r="Z83" s="98"/>
      <c r="AA83" s="98"/>
      <c r="AB83" s="98"/>
      <c r="AC83" s="98"/>
      <c r="AD83" s="98"/>
      <c r="AE83" s="285" t="s">
        <v>203</v>
      </c>
      <c r="AF83" s="294">
        <f>271819*1.4546</f>
        <v>395387.91739999998</v>
      </c>
      <c r="AG83" s="294">
        <v>353676.41</v>
      </c>
      <c r="AH83"/>
      <c r="AI83"/>
      <c r="AJ83" s="104"/>
      <c r="AK83" s="104"/>
      <c r="AL83"/>
      <c r="AM83"/>
      <c r="AN83"/>
      <c r="AO83"/>
      <c r="AP83"/>
    </row>
    <row r="84" spans="1:42" x14ac:dyDescent="0.25">
      <c r="E84" s="15"/>
      <c r="G84" s="98"/>
      <c r="H84" s="99" t="s">
        <v>53</v>
      </c>
      <c r="I84" s="99" t="s">
        <v>62</v>
      </c>
      <c r="J84" s="99"/>
      <c r="K84" s="99"/>
      <c r="L84" s="98"/>
      <c r="M84" s="98"/>
      <c r="N84" s="98"/>
      <c r="O84" s="98"/>
      <c r="P84" s="98"/>
      <c r="Q84" s="98"/>
      <c r="R84" s="98"/>
      <c r="S84" s="98"/>
      <c r="T84" s="98"/>
      <c r="U84" s="98"/>
      <c r="V84" s="98"/>
      <c r="W84" s="98"/>
      <c r="X84" s="98"/>
      <c r="Y84" s="98"/>
      <c r="Z84" s="98"/>
      <c r="AA84" s="98"/>
      <c r="AB84" s="98"/>
      <c r="AC84" s="98"/>
      <c r="AD84" s="98"/>
      <c r="AE84" s="285" t="s">
        <v>204</v>
      </c>
      <c r="AF84" s="294">
        <f>271819*1.3845</f>
        <v>376333.40549999999</v>
      </c>
      <c r="AG84" s="294">
        <v>353676.41</v>
      </c>
      <c r="AH84"/>
      <c r="AI84"/>
      <c r="AJ84" s="67"/>
      <c r="AK84" s="67"/>
      <c r="AL84"/>
      <c r="AM84"/>
      <c r="AN84"/>
      <c r="AO84"/>
      <c r="AP84"/>
    </row>
    <row r="85" spans="1:42" x14ac:dyDescent="0.25">
      <c r="G85" s="98"/>
      <c r="H85" s="98" t="s">
        <v>59</v>
      </c>
      <c r="I85" s="98" t="s">
        <v>60</v>
      </c>
      <c r="J85" s="98"/>
      <c r="K85" s="98"/>
      <c r="L85" s="98"/>
      <c r="M85" s="98"/>
      <c r="N85" s="98"/>
      <c r="O85" s="98"/>
      <c r="P85" s="98"/>
      <c r="Q85" s="98"/>
      <c r="R85" s="98"/>
      <c r="S85" s="98"/>
      <c r="T85" s="98"/>
      <c r="U85" s="98"/>
      <c r="V85" s="98"/>
      <c r="W85" s="98"/>
      <c r="X85" s="98"/>
      <c r="Y85" s="98"/>
      <c r="Z85" s="98"/>
      <c r="AA85" s="98"/>
      <c r="AB85" s="98"/>
      <c r="AC85" s="98"/>
      <c r="AD85" s="98"/>
      <c r="AE85" s="285" t="s">
        <v>205</v>
      </c>
      <c r="AF85" s="294">
        <f>109806*1.4439</f>
        <v>158548.88339999999</v>
      </c>
      <c r="AG85" s="294">
        <v>61994.18</v>
      </c>
      <c r="AH85"/>
      <c r="AI85"/>
      <c r="AJ85" s="67"/>
      <c r="AK85" s="67"/>
      <c r="AL85"/>
      <c r="AM85"/>
      <c r="AN85"/>
      <c r="AO85"/>
      <c r="AP85"/>
    </row>
    <row r="86" spans="1:42" x14ac:dyDescent="0.25">
      <c r="G86" s="98"/>
      <c r="H86" s="20"/>
      <c r="I86" s="4" t="s">
        <v>55</v>
      </c>
      <c r="J86" s="4"/>
      <c r="K86" s="4"/>
      <c r="L86" s="98"/>
      <c r="M86" s="98"/>
      <c r="N86" s="98"/>
      <c r="O86" s="98"/>
      <c r="P86" s="98"/>
      <c r="Q86" s="98"/>
      <c r="R86" s="98"/>
      <c r="S86" s="98"/>
      <c r="T86" s="98"/>
      <c r="U86" s="98"/>
      <c r="V86" s="98"/>
      <c r="W86" s="98"/>
      <c r="X86" s="98"/>
      <c r="Y86" s="98"/>
      <c r="Z86" s="98"/>
      <c r="AA86" s="98"/>
      <c r="AB86" s="98"/>
      <c r="AC86" s="98"/>
      <c r="AD86" s="98"/>
      <c r="AE86" s="285" t="s">
        <v>206</v>
      </c>
      <c r="AF86" s="294">
        <f>1.4438*69988+59034</f>
        <v>160082.67440000002</v>
      </c>
      <c r="AG86" s="294">
        <v>56962.58</v>
      </c>
      <c r="AH86"/>
      <c r="AI86"/>
      <c r="AJ86" s="67"/>
      <c r="AK86" s="67"/>
      <c r="AL86"/>
      <c r="AM86"/>
      <c r="AN86"/>
      <c r="AO86"/>
      <c r="AP86"/>
    </row>
    <row r="87" spans="1:42" x14ac:dyDescent="0.25">
      <c r="G87" s="98"/>
      <c r="H87" s="31"/>
      <c r="I87" s="4" t="s">
        <v>56</v>
      </c>
      <c r="J87" s="4"/>
      <c r="K87" s="4"/>
      <c r="L87" s="98"/>
      <c r="M87" s="98"/>
      <c r="N87" s="98"/>
      <c r="O87" s="98"/>
      <c r="P87" s="98"/>
      <c r="Q87" s="98"/>
      <c r="R87" s="98"/>
      <c r="S87" s="98"/>
      <c r="T87" s="98"/>
      <c r="U87" s="98"/>
      <c r="V87" s="98"/>
      <c r="W87" s="98"/>
      <c r="X87" s="98"/>
      <c r="Y87" s="98"/>
      <c r="Z87" s="98"/>
      <c r="AA87" s="98"/>
      <c r="AB87" s="98"/>
      <c r="AC87" s="98"/>
      <c r="AD87" s="98"/>
      <c r="AE87" s="285" t="s">
        <v>207</v>
      </c>
      <c r="AF87" s="294">
        <f>1.4438*69988+59034</f>
        <v>160082.67440000002</v>
      </c>
      <c r="AG87" s="294">
        <v>72070.899999999994</v>
      </c>
      <c r="AH87"/>
      <c r="AI87"/>
      <c r="AJ87" s="67"/>
      <c r="AK87" s="67"/>
      <c r="AL87"/>
      <c r="AM87"/>
      <c r="AN87"/>
      <c r="AO87"/>
      <c r="AP87"/>
    </row>
    <row r="88" spans="1:42" s="291" customFormat="1" ht="50.4" customHeight="1" x14ac:dyDescent="0.25">
      <c r="B88" s="11"/>
      <c r="C88" s="11"/>
      <c r="D88" s="11"/>
      <c r="E88" s="16"/>
      <c r="F88" s="16"/>
      <c r="G88" s="292"/>
      <c r="H88" s="293"/>
      <c r="I88" s="4" t="s">
        <v>45</v>
      </c>
      <c r="J88" s="4"/>
      <c r="K88" s="4"/>
      <c r="L88" s="292"/>
      <c r="M88" s="292"/>
      <c r="N88" s="292"/>
      <c r="O88" s="292"/>
      <c r="P88" s="292"/>
      <c r="Q88" s="292"/>
      <c r="R88" s="292"/>
      <c r="S88" s="292"/>
      <c r="T88" s="292"/>
      <c r="U88" s="292"/>
      <c r="V88" s="292"/>
      <c r="W88" s="292"/>
      <c r="X88" s="292"/>
      <c r="Y88" s="292"/>
      <c r="Z88" s="292"/>
      <c r="AA88" s="292"/>
      <c r="AB88" s="292"/>
      <c r="AC88" s="292"/>
      <c r="AD88" s="295" t="s">
        <v>208</v>
      </c>
      <c r="AE88" s="295"/>
      <c r="AF88" s="287">
        <v>0</v>
      </c>
      <c r="AG88" s="287">
        <f>268632-268632</f>
        <v>0</v>
      </c>
      <c r="AH88"/>
      <c r="AI88" s="292"/>
      <c r="AJ88" s="67"/>
      <c r="AK88" s="67"/>
      <c r="AL88" s="292"/>
      <c r="AM88" s="292"/>
      <c r="AN88" s="292"/>
      <c r="AO88" s="292"/>
      <c r="AP88" s="292"/>
    </row>
    <row r="89" spans="1:42" ht="67.8" customHeight="1" x14ac:dyDescent="0.25">
      <c r="G89" s="98"/>
      <c r="H89" s="20"/>
      <c r="I89" s="4" t="s">
        <v>46</v>
      </c>
      <c r="J89" s="4"/>
      <c r="K89" s="4"/>
      <c r="L89" s="98"/>
      <c r="M89" s="98"/>
      <c r="N89" s="98"/>
      <c r="O89" s="98"/>
      <c r="P89" s="98"/>
      <c r="Q89" s="98"/>
      <c r="R89" s="98"/>
      <c r="S89" s="98"/>
      <c r="T89" s="98"/>
      <c r="U89" s="98"/>
      <c r="V89" s="98"/>
      <c r="W89" s="98"/>
      <c r="X89" s="98"/>
      <c r="Y89" s="98"/>
      <c r="Z89" s="98"/>
      <c r="AA89" s="98"/>
      <c r="AB89" s="98"/>
      <c r="AC89" s="98"/>
      <c r="AD89" s="295" t="s">
        <v>209</v>
      </c>
      <c r="AE89" s="295"/>
      <c r="AF89" s="287">
        <v>0</v>
      </c>
      <c r="AG89" s="287">
        <f>(124+12)*(156+201.02)</f>
        <v>48554.720000000001</v>
      </c>
      <c r="AH89" s="292"/>
      <c r="AI89"/>
      <c r="AL89"/>
      <c r="AM89"/>
      <c r="AN89"/>
      <c r="AO89"/>
      <c r="AP89"/>
    </row>
    <row r="90" spans="1:42" ht="36" customHeight="1" x14ac:dyDescent="0.25">
      <c r="G90" s="98"/>
      <c r="H90" s="20"/>
      <c r="I90" s="4" t="s">
        <v>47</v>
      </c>
      <c r="J90" s="4"/>
      <c r="K90" s="4"/>
      <c r="L90" s="98"/>
      <c r="M90" s="98"/>
      <c r="N90" s="98"/>
      <c r="O90" s="98"/>
      <c r="P90" s="98"/>
      <c r="Q90" s="98"/>
      <c r="R90" s="98"/>
      <c r="S90" s="98"/>
      <c r="T90" s="98"/>
      <c r="U90" s="98"/>
      <c r="V90" s="98"/>
      <c r="W90" s="98"/>
      <c r="X90" s="98"/>
      <c r="Y90" s="98"/>
      <c r="Z90" s="98"/>
      <c r="AA90" s="98"/>
      <c r="AB90" s="98"/>
      <c r="AC90" s="98"/>
      <c r="AD90" s="295" t="s">
        <v>210</v>
      </c>
      <c r="AE90" s="295"/>
      <c r="AF90" s="287">
        <v>0</v>
      </c>
      <c r="AG90" s="287">
        <f>56*(448.37+540.5)</f>
        <v>55376.72</v>
      </c>
      <c r="AH90"/>
      <c r="AI90"/>
      <c r="AL90"/>
      <c r="AM90"/>
      <c r="AN90"/>
      <c r="AO90"/>
      <c r="AP90"/>
    </row>
    <row r="91" spans="1:42" ht="34.200000000000003" customHeight="1" x14ac:dyDescent="0.25">
      <c r="G91" s="98"/>
      <c r="H91" s="58">
        <f>SUM(H86:H90)</f>
        <v>0</v>
      </c>
      <c r="I91" s="21" t="s">
        <v>57</v>
      </c>
      <c r="J91" s="21"/>
      <c r="K91" s="21"/>
      <c r="L91" s="98"/>
      <c r="M91" s="98"/>
      <c r="N91" s="98"/>
      <c r="O91" s="98"/>
      <c r="P91" s="98"/>
      <c r="Q91" s="98"/>
      <c r="R91" s="98"/>
      <c r="S91" s="98"/>
      <c r="T91" s="98"/>
      <c r="U91" s="98"/>
      <c r="V91" s="98"/>
      <c r="W91" s="98"/>
      <c r="X91" s="98"/>
      <c r="Y91" s="98"/>
      <c r="Z91" s="98"/>
      <c r="AA91" s="98"/>
      <c r="AB91" s="98"/>
      <c r="AC91" s="98"/>
      <c r="AD91" s="295" t="s">
        <v>214</v>
      </c>
      <c r="AE91" s="295"/>
      <c r="AF91" s="287"/>
      <c r="AG91" s="287">
        <f>(96*1000)+(199*3)+(188*90)+(150*18)</f>
        <v>116217</v>
      </c>
      <c r="AH91"/>
      <c r="AI91"/>
      <c r="AL91"/>
      <c r="AM91"/>
      <c r="AN91"/>
      <c r="AO91"/>
      <c r="AP91"/>
    </row>
    <row r="92" spans="1:42" x14ac:dyDescent="0.25">
      <c r="G92" s="98"/>
      <c r="H92" s="98"/>
      <c r="I92" s="98"/>
      <c r="J92" s="98"/>
      <c r="K92" s="98"/>
      <c r="L92" s="98"/>
      <c r="M92" s="98"/>
      <c r="N92" s="98"/>
      <c r="O92" s="98"/>
      <c r="P92" s="98"/>
      <c r="Q92" s="98"/>
      <c r="R92" s="98"/>
      <c r="S92" s="98"/>
      <c r="T92" s="98"/>
      <c r="U92" s="98"/>
      <c r="V92" s="98"/>
      <c r="W92" s="98"/>
      <c r="X92" s="98"/>
      <c r="Y92" s="98"/>
      <c r="Z92" s="98"/>
      <c r="AA92" s="98"/>
      <c r="AB92" s="98"/>
      <c r="AC92" s="98"/>
      <c r="AD92" s="295" t="s">
        <v>211</v>
      </c>
      <c r="AE92" s="295"/>
      <c r="AF92" s="287">
        <v>2500000</v>
      </c>
      <c r="AG92" s="28">
        <v>0</v>
      </c>
      <c r="AH92"/>
      <c r="AI92"/>
      <c r="AL92"/>
      <c r="AM92"/>
      <c r="AN92"/>
      <c r="AO92"/>
      <c r="AP92"/>
    </row>
    <row r="93" spans="1:42" ht="38.25" customHeight="1" x14ac:dyDescent="0.25">
      <c r="AD93" s="98"/>
      <c r="AE93"/>
      <c r="AF93"/>
      <c r="AG93"/>
      <c r="AH93"/>
      <c r="AL93"/>
      <c r="AM93"/>
      <c r="AN93"/>
      <c r="AO93"/>
      <c r="AP93"/>
    </row>
    <row r="94" spans="1:42" x14ac:dyDescent="0.25">
      <c r="AD94" s="98"/>
      <c r="AE94"/>
      <c r="AF94"/>
      <c r="AG94"/>
      <c r="AL94"/>
      <c r="AM94"/>
      <c r="AN94"/>
      <c r="AO94"/>
      <c r="AP94"/>
    </row>
    <row r="95" spans="1:42" x14ac:dyDescent="0.25">
      <c r="AL95"/>
      <c r="AM95"/>
      <c r="AN95"/>
      <c r="AO95"/>
      <c r="AP95"/>
    </row>
    <row r="96" spans="1:42" x14ac:dyDescent="0.25">
      <c r="AL96"/>
      <c r="AM96"/>
      <c r="AN96"/>
      <c r="AO96"/>
      <c r="AP96"/>
    </row>
    <row r="97" spans="6:42" x14ac:dyDescent="0.25">
      <c r="AL97"/>
      <c r="AM97"/>
      <c r="AN97"/>
      <c r="AO97"/>
      <c r="AP97"/>
    </row>
    <row r="98" spans="6:42" x14ac:dyDescent="0.25">
      <c r="AL98"/>
      <c r="AM98"/>
      <c r="AN98"/>
      <c r="AO98"/>
      <c r="AP98"/>
    </row>
    <row r="99" spans="6:42" x14ac:dyDescent="0.25">
      <c r="AL99"/>
      <c r="AM99"/>
      <c r="AN99"/>
      <c r="AO99"/>
      <c r="AP99"/>
    </row>
    <row r="100" spans="6:42" x14ac:dyDescent="0.25">
      <c r="AL100"/>
      <c r="AM100"/>
      <c r="AN100"/>
      <c r="AO100"/>
      <c r="AP100"/>
    </row>
    <row r="101" spans="6:42" x14ac:dyDescent="0.25">
      <c r="AO101" s="13"/>
    </row>
    <row r="102" spans="6:42" x14ac:dyDescent="0.25">
      <c r="AO102" s="13"/>
    </row>
    <row r="103" spans="6:42" x14ac:dyDescent="0.25">
      <c r="AO103" s="13"/>
    </row>
    <row r="104" spans="6:42" x14ac:dyDescent="0.25">
      <c r="AO104" s="13"/>
    </row>
    <row r="105" spans="6:42" x14ac:dyDescent="0.25">
      <c r="AO105" s="13"/>
    </row>
    <row r="106" spans="6:42" x14ac:dyDescent="0.25">
      <c r="AO106" s="13"/>
    </row>
    <row r="107" spans="6:42" x14ac:dyDescent="0.25">
      <c r="AO107" s="13"/>
    </row>
    <row r="108" spans="6:42" x14ac:dyDescent="0.25">
      <c r="AO108" s="13"/>
    </row>
    <row r="109" spans="6:42" x14ac:dyDescent="0.25">
      <c r="AO109" s="13"/>
    </row>
    <row r="110" spans="6:42" x14ac:dyDescent="0.25">
      <c r="F110" s="1"/>
      <c r="AO110" s="13"/>
    </row>
    <row r="111" spans="6:42" x14ac:dyDescent="0.25">
      <c r="F111" s="1"/>
      <c r="AO111" s="13"/>
    </row>
    <row r="112" spans="6:42" x14ac:dyDescent="0.25">
      <c r="AO112" s="13"/>
    </row>
    <row r="113" spans="41:41" x14ac:dyDescent="0.25">
      <c r="AO113" s="13"/>
    </row>
    <row r="114" spans="41:41" x14ac:dyDescent="0.25">
      <c r="AO114" s="13"/>
    </row>
    <row r="115" spans="41:41" x14ac:dyDescent="0.25">
      <c r="AO115" s="13"/>
    </row>
    <row r="116" spans="41:41" x14ac:dyDescent="0.25">
      <c r="AO116" s="13"/>
    </row>
    <row r="117" spans="41:41" x14ac:dyDescent="0.25">
      <c r="AO117" s="13"/>
    </row>
    <row r="118" spans="41:41" x14ac:dyDescent="0.25">
      <c r="AO118" s="13"/>
    </row>
    <row r="119" spans="41:41" x14ac:dyDescent="0.25">
      <c r="AO119" s="13"/>
    </row>
    <row r="120" spans="41:41" x14ac:dyDescent="0.25">
      <c r="AO120" s="13"/>
    </row>
    <row r="121" spans="41:41" x14ac:dyDescent="0.25">
      <c r="AO121" s="13"/>
    </row>
    <row r="122" spans="41:41" x14ac:dyDescent="0.25">
      <c r="AO122" s="13"/>
    </row>
    <row r="123" spans="41:41" x14ac:dyDescent="0.25">
      <c r="AO123" s="13"/>
    </row>
    <row r="124" spans="41:41" x14ac:dyDescent="0.25">
      <c r="AO124" s="13"/>
    </row>
    <row r="125" spans="41:41" x14ac:dyDescent="0.25">
      <c r="AO125" s="13"/>
    </row>
    <row r="126" spans="41:41" x14ac:dyDescent="0.25">
      <c r="AO126" s="13"/>
    </row>
    <row r="127" spans="41:41" x14ac:dyDescent="0.25">
      <c r="AO127" s="13"/>
    </row>
    <row r="128" spans="41:41" x14ac:dyDescent="0.25">
      <c r="AO128" s="13"/>
    </row>
    <row r="129" spans="41:41" x14ac:dyDescent="0.25">
      <c r="AO129" s="13"/>
    </row>
    <row r="130" spans="41:41" x14ac:dyDescent="0.25">
      <c r="AO130" s="13"/>
    </row>
    <row r="131" spans="41:41" x14ac:dyDescent="0.25">
      <c r="AO131" s="13"/>
    </row>
    <row r="132" spans="41:41" x14ac:dyDescent="0.25">
      <c r="AO132" s="13"/>
    </row>
    <row r="133" spans="41:41" x14ac:dyDescent="0.25">
      <c r="AO133" s="13"/>
    </row>
    <row r="134" spans="41:41" x14ac:dyDescent="0.25">
      <c r="AO134" s="13"/>
    </row>
    <row r="135" spans="41:41" x14ac:dyDescent="0.25">
      <c r="AO135" s="13"/>
    </row>
    <row r="136" spans="41:41" x14ac:dyDescent="0.25">
      <c r="AO136" s="13"/>
    </row>
    <row r="137" spans="41:41" x14ac:dyDescent="0.25">
      <c r="AO137" s="13"/>
    </row>
    <row r="138" spans="41:41" x14ac:dyDescent="0.25">
      <c r="AO138" s="13"/>
    </row>
    <row r="139" spans="41:41" x14ac:dyDescent="0.25">
      <c r="AO139" s="13"/>
    </row>
    <row r="140" spans="41:41" x14ac:dyDescent="0.25">
      <c r="AO140" s="13"/>
    </row>
    <row r="141" spans="41:41" x14ac:dyDescent="0.25">
      <c r="AO141" s="13"/>
    </row>
    <row r="142" spans="41:41" x14ac:dyDescent="0.25">
      <c r="AO142" s="13"/>
    </row>
    <row r="143" spans="41:41" x14ac:dyDescent="0.25">
      <c r="AO143" s="13"/>
    </row>
    <row r="144" spans="41:41" x14ac:dyDescent="0.25">
      <c r="AO144" s="13"/>
    </row>
    <row r="145" spans="41:41" x14ac:dyDescent="0.25">
      <c r="AO145" s="13"/>
    </row>
    <row r="146" spans="41:41" x14ac:dyDescent="0.25">
      <c r="AO146" s="13"/>
    </row>
    <row r="147" spans="41:41" x14ac:dyDescent="0.25">
      <c r="AO147" s="13"/>
    </row>
    <row r="148" spans="41:41" x14ac:dyDescent="0.25">
      <c r="AO148" s="13"/>
    </row>
    <row r="149" spans="41:41" x14ac:dyDescent="0.25">
      <c r="AO149" s="13"/>
    </row>
    <row r="150" spans="41:41" x14ac:dyDescent="0.25">
      <c r="AO150" s="13"/>
    </row>
    <row r="151" spans="41:41" x14ac:dyDescent="0.25">
      <c r="AO151" s="13"/>
    </row>
    <row r="152" spans="41:41" x14ac:dyDescent="0.25">
      <c r="AO152" s="13"/>
    </row>
    <row r="153" spans="41:41" x14ac:dyDescent="0.25">
      <c r="AO153" s="13"/>
    </row>
    <row r="154" spans="41:41" x14ac:dyDescent="0.25">
      <c r="AO154" s="13"/>
    </row>
    <row r="155" spans="41:41" x14ac:dyDescent="0.25">
      <c r="AO155" s="13"/>
    </row>
    <row r="156" spans="41:41" x14ac:dyDescent="0.25">
      <c r="AO156" s="13"/>
    </row>
    <row r="157" spans="41:41" x14ac:dyDescent="0.25">
      <c r="AO157" s="13"/>
    </row>
    <row r="158" spans="41:41" x14ac:dyDescent="0.25">
      <c r="AO158" s="13"/>
    </row>
    <row r="159" spans="41:41" x14ac:dyDescent="0.25">
      <c r="AO159" s="13"/>
    </row>
    <row r="160" spans="41:41" x14ac:dyDescent="0.25">
      <c r="AO160" s="13"/>
    </row>
    <row r="161" spans="41:41" x14ac:dyDescent="0.25">
      <c r="AO161" s="13"/>
    </row>
    <row r="162" spans="41:41" x14ac:dyDescent="0.25">
      <c r="AO162" s="13"/>
    </row>
    <row r="163" spans="41:41" x14ac:dyDescent="0.25">
      <c r="AO163" s="13"/>
    </row>
    <row r="164" spans="41:41" x14ac:dyDescent="0.25">
      <c r="AO164" s="13"/>
    </row>
    <row r="165" spans="41:41" x14ac:dyDescent="0.25">
      <c r="AO165" s="13"/>
    </row>
    <row r="166" spans="41:41" x14ac:dyDescent="0.25">
      <c r="AO166" s="13"/>
    </row>
    <row r="167" spans="41:41" x14ac:dyDescent="0.25">
      <c r="AO167" s="13"/>
    </row>
    <row r="168" spans="41:41" x14ac:dyDescent="0.25">
      <c r="AO168" s="13"/>
    </row>
    <row r="169" spans="41:41" x14ac:dyDescent="0.25">
      <c r="AO169" s="13"/>
    </row>
    <row r="170" spans="41:41" x14ac:dyDescent="0.25">
      <c r="AO170" s="13"/>
    </row>
    <row r="171" spans="41:41" x14ac:dyDescent="0.25">
      <c r="AO171" s="13"/>
    </row>
    <row r="172" spans="41:41" x14ac:dyDescent="0.25">
      <c r="AO172" s="13"/>
    </row>
    <row r="173" spans="41:41" x14ac:dyDescent="0.25">
      <c r="AO173" s="13"/>
    </row>
    <row r="174" spans="41:41" x14ac:dyDescent="0.25">
      <c r="AO174" s="13"/>
    </row>
    <row r="175" spans="41:41" x14ac:dyDescent="0.25">
      <c r="AO175" s="13"/>
    </row>
    <row r="176" spans="41:41" x14ac:dyDescent="0.25">
      <c r="AO176" s="13"/>
    </row>
    <row r="177" spans="41:41" x14ac:dyDescent="0.25">
      <c r="AO177" s="13"/>
    </row>
    <row r="178" spans="41:41" x14ac:dyDescent="0.25">
      <c r="AO178" s="13"/>
    </row>
    <row r="179" spans="41:41" x14ac:dyDescent="0.25">
      <c r="AO179" s="13"/>
    </row>
    <row r="180" spans="41:41" x14ac:dyDescent="0.25">
      <c r="AO180" s="13"/>
    </row>
    <row r="181" spans="41:41" x14ac:dyDescent="0.25">
      <c r="AO181" s="13"/>
    </row>
    <row r="182" spans="41:41" x14ac:dyDescent="0.25">
      <c r="AO182" s="13"/>
    </row>
    <row r="183" spans="41:41" x14ac:dyDescent="0.25">
      <c r="AO183" s="13"/>
    </row>
    <row r="184" spans="41:41" x14ac:dyDescent="0.25">
      <c r="AO184" s="13"/>
    </row>
    <row r="185" spans="41:41" x14ac:dyDescent="0.25">
      <c r="AO185" s="13"/>
    </row>
    <row r="186" spans="41:41" x14ac:dyDescent="0.25">
      <c r="AO186" s="13"/>
    </row>
    <row r="187" spans="41:41" x14ac:dyDescent="0.25">
      <c r="AO187" s="13"/>
    </row>
    <row r="188" spans="41:41" x14ac:dyDescent="0.25">
      <c r="AO188" s="13"/>
    </row>
    <row r="189" spans="41:41" x14ac:dyDescent="0.25">
      <c r="AO189" s="13"/>
    </row>
    <row r="190" spans="41:41" x14ac:dyDescent="0.25">
      <c r="AO190" s="13"/>
    </row>
    <row r="191" spans="41:41" x14ac:dyDescent="0.25">
      <c r="AO191" s="13"/>
    </row>
    <row r="192" spans="41:41" x14ac:dyDescent="0.25">
      <c r="AO192" s="13"/>
    </row>
    <row r="193" spans="41:41" x14ac:dyDescent="0.25">
      <c r="AO193" s="13"/>
    </row>
    <row r="194" spans="41:41" x14ac:dyDescent="0.25">
      <c r="AO194" s="13"/>
    </row>
    <row r="195" spans="41:41" x14ac:dyDescent="0.25">
      <c r="AO195" s="13"/>
    </row>
    <row r="196" spans="41:41" x14ac:dyDescent="0.25">
      <c r="AO196" s="13"/>
    </row>
    <row r="197" spans="41:41" x14ac:dyDescent="0.25">
      <c r="AO197" s="13"/>
    </row>
    <row r="198" spans="41:41" x14ac:dyDescent="0.25">
      <c r="AO198" s="13"/>
    </row>
    <row r="199" spans="41:41" x14ac:dyDescent="0.25">
      <c r="AO199" s="13"/>
    </row>
    <row r="200" spans="41:41" x14ac:dyDescent="0.25">
      <c r="AO200" s="13"/>
    </row>
    <row r="201" spans="41:41" x14ac:dyDescent="0.25">
      <c r="AO201" s="13"/>
    </row>
    <row r="202" spans="41:41" x14ac:dyDescent="0.25">
      <c r="AO202" s="13"/>
    </row>
    <row r="203" spans="41:41" x14ac:dyDescent="0.25">
      <c r="AO203" s="13"/>
    </row>
    <row r="204" spans="41:41" x14ac:dyDescent="0.25">
      <c r="AO204" s="13"/>
    </row>
    <row r="205" spans="41:41" x14ac:dyDescent="0.25">
      <c r="AO205" s="13"/>
    </row>
    <row r="206" spans="41:41" x14ac:dyDescent="0.25">
      <c r="AO206" s="13"/>
    </row>
    <row r="207" spans="41:41" x14ac:dyDescent="0.25">
      <c r="AO207" s="13"/>
    </row>
    <row r="208" spans="41:41" x14ac:dyDescent="0.25">
      <c r="AO208" s="13"/>
    </row>
    <row r="209" spans="41:41" x14ac:dyDescent="0.25">
      <c r="AO209" s="13"/>
    </row>
    <row r="210" spans="41:41" x14ac:dyDescent="0.25">
      <c r="AO210" s="13"/>
    </row>
    <row r="211" spans="41:41" x14ac:dyDescent="0.25">
      <c r="AO211" s="13"/>
    </row>
    <row r="212" spans="41:41" x14ac:dyDescent="0.25">
      <c r="AO212" s="13"/>
    </row>
    <row r="213" spans="41:41" x14ac:dyDescent="0.25">
      <c r="AO213" s="13"/>
    </row>
    <row r="214" spans="41:41" x14ac:dyDescent="0.25">
      <c r="AO214" s="13"/>
    </row>
    <row r="215" spans="41:41" x14ac:dyDescent="0.25">
      <c r="AO215" s="13"/>
    </row>
    <row r="216" spans="41:41" x14ac:dyDescent="0.25">
      <c r="AO216" s="13"/>
    </row>
    <row r="217" spans="41:41" x14ac:dyDescent="0.25">
      <c r="AO217" s="13"/>
    </row>
    <row r="218" spans="41:41" x14ac:dyDescent="0.25">
      <c r="AO218" s="13"/>
    </row>
    <row r="219" spans="41:41" x14ac:dyDescent="0.25">
      <c r="AO219" s="13"/>
    </row>
    <row r="220" spans="41:41" x14ac:dyDescent="0.25">
      <c r="AO220" s="13"/>
    </row>
    <row r="221" spans="41:41" x14ac:dyDescent="0.25">
      <c r="AO221" s="13"/>
    </row>
    <row r="222" spans="41:41" x14ac:dyDescent="0.25">
      <c r="AO222" s="13"/>
    </row>
    <row r="223" spans="41:41" x14ac:dyDescent="0.25">
      <c r="AO223" s="13"/>
    </row>
    <row r="224" spans="41:41" x14ac:dyDescent="0.25">
      <c r="AO224" s="13"/>
    </row>
    <row r="225" spans="41:41" x14ac:dyDescent="0.25">
      <c r="AO225" s="13"/>
    </row>
    <row r="226" spans="41:41" x14ac:dyDescent="0.25">
      <c r="AO226" s="13"/>
    </row>
    <row r="227" spans="41:41" x14ac:dyDescent="0.25">
      <c r="AO227" s="13"/>
    </row>
    <row r="228" spans="41:41" x14ac:dyDescent="0.25">
      <c r="AO228" s="13"/>
    </row>
    <row r="229" spans="41:41" x14ac:dyDescent="0.25">
      <c r="AO229" s="13"/>
    </row>
    <row r="230" spans="41:41" x14ac:dyDescent="0.25">
      <c r="AO230" s="13"/>
    </row>
    <row r="231" spans="41:41" x14ac:dyDescent="0.25">
      <c r="AO231" s="13"/>
    </row>
    <row r="232" spans="41:41" x14ac:dyDescent="0.25">
      <c r="AO232" s="13"/>
    </row>
    <row r="233" spans="41:41" x14ac:dyDescent="0.25">
      <c r="AO233" s="13"/>
    </row>
    <row r="234" spans="41:41" x14ac:dyDescent="0.25">
      <c r="AO234" s="13"/>
    </row>
    <row r="235" spans="41:41" x14ac:dyDescent="0.25">
      <c r="AO235" s="13"/>
    </row>
    <row r="236" spans="41:41" x14ac:dyDescent="0.25">
      <c r="AO236" s="13"/>
    </row>
    <row r="237" spans="41:41" x14ac:dyDescent="0.25">
      <c r="AO237" s="13"/>
    </row>
    <row r="238" spans="41:41" x14ac:dyDescent="0.25">
      <c r="AO238" s="13"/>
    </row>
    <row r="239" spans="41:41" x14ac:dyDescent="0.25">
      <c r="AO239" s="13"/>
    </row>
    <row r="240" spans="41:41" x14ac:dyDescent="0.25">
      <c r="AO240" s="13"/>
    </row>
    <row r="241" spans="41:41" x14ac:dyDescent="0.25">
      <c r="AO241" s="13"/>
    </row>
    <row r="242" spans="41:41" x14ac:dyDescent="0.25">
      <c r="AO242" s="13"/>
    </row>
    <row r="243" spans="41:41" x14ac:dyDescent="0.25">
      <c r="AO243" s="13"/>
    </row>
    <row r="244" spans="41:41" x14ac:dyDescent="0.25">
      <c r="AO244" s="13"/>
    </row>
    <row r="245" spans="41:41" x14ac:dyDescent="0.25">
      <c r="AO245" s="13"/>
    </row>
    <row r="246" spans="41:41" x14ac:dyDescent="0.25">
      <c r="AO246" s="13"/>
    </row>
    <row r="247" spans="41:41" x14ac:dyDescent="0.25">
      <c r="AO247" s="13"/>
    </row>
    <row r="248" spans="41:41" x14ac:dyDescent="0.25">
      <c r="AO248" s="13"/>
    </row>
    <row r="249" spans="41:41" x14ac:dyDescent="0.25">
      <c r="AO249" s="13"/>
    </row>
    <row r="250" spans="41:41" x14ac:dyDescent="0.25">
      <c r="AO250" s="13"/>
    </row>
    <row r="251" spans="41:41" x14ac:dyDescent="0.25">
      <c r="AO251" s="13"/>
    </row>
    <row r="252" spans="41:41" x14ac:dyDescent="0.25">
      <c r="AO252" s="13"/>
    </row>
    <row r="253" spans="41:41" x14ac:dyDescent="0.25">
      <c r="AO253" s="13"/>
    </row>
    <row r="254" spans="41:41" x14ac:dyDescent="0.25">
      <c r="AO254" s="13"/>
    </row>
    <row r="255" spans="41:41" x14ac:dyDescent="0.25">
      <c r="AO255" s="13"/>
    </row>
    <row r="256" spans="41:41" x14ac:dyDescent="0.25">
      <c r="AO256" s="13"/>
    </row>
    <row r="257" spans="41:41" x14ac:dyDescent="0.25">
      <c r="AO257" s="13"/>
    </row>
    <row r="258" spans="41:41" x14ac:dyDescent="0.25">
      <c r="AO258" s="13"/>
    </row>
    <row r="259" spans="41:41" x14ac:dyDescent="0.25">
      <c r="AO259" s="13"/>
    </row>
    <row r="260" spans="41:41" x14ac:dyDescent="0.25">
      <c r="AO260" s="13"/>
    </row>
    <row r="261" spans="41:41" x14ac:dyDescent="0.25">
      <c r="AO261" s="13"/>
    </row>
    <row r="262" spans="41:41" x14ac:dyDescent="0.25">
      <c r="AO262" s="13"/>
    </row>
    <row r="263" spans="41:41" x14ac:dyDescent="0.25">
      <c r="AO263" s="13"/>
    </row>
    <row r="264" spans="41:41" x14ac:dyDescent="0.25">
      <c r="AO264" s="13"/>
    </row>
    <row r="265" spans="41:41" x14ac:dyDescent="0.25">
      <c r="AO265" s="13"/>
    </row>
    <row r="266" spans="41:41" x14ac:dyDescent="0.25">
      <c r="AO266" s="13"/>
    </row>
    <row r="267" spans="41:41" x14ac:dyDescent="0.25">
      <c r="AO267" s="13"/>
    </row>
    <row r="268" spans="41:41" x14ac:dyDescent="0.25">
      <c r="AO268" s="13"/>
    </row>
    <row r="269" spans="41:41" x14ac:dyDescent="0.25">
      <c r="AO269" s="13"/>
    </row>
    <row r="270" spans="41:41" x14ac:dyDescent="0.25">
      <c r="AO270" s="13"/>
    </row>
    <row r="271" spans="41:41" x14ac:dyDescent="0.25">
      <c r="AO271" s="13"/>
    </row>
    <row r="272" spans="41:41" x14ac:dyDescent="0.25">
      <c r="AO272" s="13"/>
    </row>
    <row r="273" spans="41:41" x14ac:dyDescent="0.25">
      <c r="AO273" s="13"/>
    </row>
    <row r="274" spans="41:41" x14ac:dyDescent="0.25">
      <c r="AO274" s="13"/>
    </row>
    <row r="275" spans="41:41" x14ac:dyDescent="0.25">
      <c r="AO275" s="13"/>
    </row>
    <row r="276" spans="41:41" x14ac:dyDescent="0.25">
      <c r="AO276" s="13"/>
    </row>
    <row r="277" spans="41:41" x14ac:dyDescent="0.25">
      <c r="AO277" s="13"/>
    </row>
    <row r="278" spans="41:41" x14ac:dyDescent="0.25">
      <c r="AO278" s="13"/>
    </row>
    <row r="279" spans="41:41" x14ac:dyDescent="0.25">
      <c r="AO279" s="13"/>
    </row>
    <row r="280" spans="41:41" x14ac:dyDescent="0.25">
      <c r="AO280" s="13"/>
    </row>
    <row r="281" spans="41:41" x14ac:dyDescent="0.25">
      <c r="AO281" s="13"/>
    </row>
    <row r="282" spans="41:41" x14ac:dyDescent="0.25">
      <c r="AO282" s="13"/>
    </row>
    <row r="283" spans="41:41" x14ac:dyDescent="0.25">
      <c r="AO283" s="13"/>
    </row>
    <row r="284" spans="41:41" x14ac:dyDescent="0.25">
      <c r="AO284" s="13"/>
    </row>
    <row r="285" spans="41:41" x14ac:dyDescent="0.25">
      <c r="AO285" s="13"/>
    </row>
    <row r="286" spans="41:41" x14ac:dyDescent="0.25">
      <c r="AO286" s="13"/>
    </row>
    <row r="287" spans="41:41" x14ac:dyDescent="0.25">
      <c r="AO287" s="13"/>
    </row>
    <row r="288" spans="41:41" x14ac:dyDescent="0.25">
      <c r="AO288" s="13"/>
    </row>
    <row r="289" spans="41:41" x14ac:dyDescent="0.25">
      <c r="AO289" s="13"/>
    </row>
    <row r="290" spans="41:41" x14ac:dyDescent="0.25">
      <c r="AO290" s="13"/>
    </row>
    <row r="291" spans="41:41" x14ac:dyDescent="0.25">
      <c r="AO291" s="13"/>
    </row>
    <row r="292" spans="41:41" x14ac:dyDescent="0.25">
      <c r="AO292" s="13"/>
    </row>
    <row r="293" spans="41:41" x14ac:dyDescent="0.25">
      <c r="AO293" s="13"/>
    </row>
    <row r="294" spans="41:41" x14ac:dyDescent="0.25">
      <c r="AO294" s="13"/>
    </row>
    <row r="295" spans="41:41" x14ac:dyDescent="0.25">
      <c r="AO295" s="13"/>
    </row>
    <row r="296" spans="41:41" x14ac:dyDescent="0.25">
      <c r="AO296" s="13"/>
    </row>
    <row r="297" spans="41:41" x14ac:dyDescent="0.25">
      <c r="AO297" s="13"/>
    </row>
    <row r="298" spans="41:41" x14ac:dyDescent="0.25">
      <c r="AO298" s="13"/>
    </row>
    <row r="299" spans="41:41" x14ac:dyDescent="0.25">
      <c r="AO299" s="13"/>
    </row>
    <row r="300" spans="41:41" x14ac:dyDescent="0.25">
      <c r="AO300" s="13"/>
    </row>
    <row r="301" spans="41:41" x14ac:dyDescent="0.25">
      <c r="AO301" s="13"/>
    </row>
    <row r="302" spans="41:41" x14ac:dyDescent="0.25">
      <c r="AO302" s="13"/>
    </row>
    <row r="303" spans="41:41" x14ac:dyDescent="0.25">
      <c r="AO303" s="13"/>
    </row>
    <row r="304" spans="41:41" x14ac:dyDescent="0.25">
      <c r="AO304" s="13"/>
    </row>
    <row r="305" spans="41:41" x14ac:dyDescent="0.25">
      <c r="AO305" s="13"/>
    </row>
    <row r="306" spans="41:41" x14ac:dyDescent="0.25">
      <c r="AO306" s="13"/>
    </row>
    <row r="307" spans="41:41" x14ac:dyDescent="0.25">
      <c r="AO307" s="13"/>
    </row>
    <row r="308" spans="41:41" x14ac:dyDescent="0.25">
      <c r="AO308" s="13"/>
    </row>
    <row r="309" spans="41:41" x14ac:dyDescent="0.25">
      <c r="AO309" s="13"/>
    </row>
    <row r="310" spans="41:41" x14ac:dyDescent="0.25">
      <c r="AO310" s="13"/>
    </row>
    <row r="311" spans="41:41" x14ac:dyDescent="0.25">
      <c r="AO311" s="13"/>
    </row>
    <row r="312" spans="41:41" x14ac:dyDescent="0.25">
      <c r="AO312" s="13"/>
    </row>
    <row r="313" spans="41:41" x14ac:dyDescent="0.25">
      <c r="AO313" s="13"/>
    </row>
    <row r="314" spans="41:41" x14ac:dyDescent="0.25">
      <c r="AO314" s="13"/>
    </row>
    <row r="315" spans="41:41" x14ac:dyDescent="0.25">
      <c r="AO315" s="13"/>
    </row>
    <row r="316" spans="41:41" x14ac:dyDescent="0.25">
      <c r="AO316" s="13"/>
    </row>
    <row r="317" spans="41:41" x14ac:dyDescent="0.25">
      <c r="AO317" s="13"/>
    </row>
    <row r="318" spans="41:41" x14ac:dyDescent="0.25">
      <c r="AO318" s="13"/>
    </row>
    <row r="319" spans="41:41" x14ac:dyDescent="0.25">
      <c r="AO319" s="13"/>
    </row>
    <row r="320" spans="41:41" x14ac:dyDescent="0.25">
      <c r="AO320" s="13"/>
    </row>
    <row r="321" spans="41:41" x14ac:dyDescent="0.25">
      <c r="AO321" s="13"/>
    </row>
    <row r="322" spans="41:41" x14ac:dyDescent="0.25">
      <c r="AO322" s="13"/>
    </row>
    <row r="323" spans="41:41" x14ac:dyDescent="0.25">
      <c r="AO323" s="13"/>
    </row>
    <row r="324" spans="41:41" x14ac:dyDescent="0.25">
      <c r="AO324" s="13"/>
    </row>
    <row r="325" spans="41:41" x14ac:dyDescent="0.25">
      <c r="AO325" s="13"/>
    </row>
    <row r="326" spans="41:41" x14ac:dyDescent="0.25">
      <c r="AO326" s="13"/>
    </row>
    <row r="327" spans="41:41" x14ac:dyDescent="0.25">
      <c r="AO327" s="13"/>
    </row>
    <row r="328" spans="41:41" x14ac:dyDescent="0.25">
      <c r="AO328" s="13"/>
    </row>
    <row r="329" spans="41:41" x14ac:dyDescent="0.25">
      <c r="AO329" s="13"/>
    </row>
    <row r="330" spans="41:41" x14ac:dyDescent="0.25">
      <c r="AO330" s="13"/>
    </row>
    <row r="331" spans="41:41" x14ac:dyDescent="0.25">
      <c r="AO331" s="13"/>
    </row>
    <row r="332" spans="41:41" x14ac:dyDescent="0.25">
      <c r="AO332" s="13"/>
    </row>
    <row r="333" spans="41:41" x14ac:dyDescent="0.25">
      <c r="AO333" s="13"/>
    </row>
    <row r="334" spans="41:41" x14ac:dyDescent="0.25">
      <c r="AO334" s="13"/>
    </row>
    <row r="335" spans="41:41" x14ac:dyDescent="0.25">
      <c r="AO335" s="13"/>
    </row>
    <row r="336" spans="41:41" x14ac:dyDescent="0.25">
      <c r="AO336" s="13"/>
    </row>
    <row r="337" spans="41:41" x14ac:dyDescent="0.25">
      <c r="AO337" s="13"/>
    </row>
    <row r="338" spans="41:41" x14ac:dyDescent="0.25">
      <c r="AO338" s="13"/>
    </row>
    <row r="339" spans="41:41" x14ac:dyDescent="0.25">
      <c r="AO339" s="13"/>
    </row>
    <row r="340" spans="41:41" x14ac:dyDescent="0.25">
      <c r="AO340" s="13"/>
    </row>
    <row r="341" spans="41:41" x14ac:dyDescent="0.25">
      <c r="AO341" s="13"/>
    </row>
    <row r="342" spans="41:41" x14ac:dyDescent="0.25">
      <c r="AO342" s="13"/>
    </row>
    <row r="343" spans="41:41" x14ac:dyDescent="0.25">
      <c r="AO343" s="13"/>
    </row>
    <row r="344" spans="41:41" x14ac:dyDescent="0.25">
      <c r="AO344" s="13"/>
    </row>
    <row r="345" spans="41:41" x14ac:dyDescent="0.25">
      <c r="AO345" s="13"/>
    </row>
    <row r="346" spans="41:41" x14ac:dyDescent="0.25">
      <c r="AO346" s="13"/>
    </row>
    <row r="347" spans="41:41" x14ac:dyDescent="0.25">
      <c r="AO347" s="13"/>
    </row>
    <row r="348" spans="41:41" x14ac:dyDescent="0.25">
      <c r="AO348" s="13"/>
    </row>
    <row r="349" spans="41:41" x14ac:dyDescent="0.25">
      <c r="AO349" s="13"/>
    </row>
    <row r="350" spans="41:41" x14ac:dyDescent="0.25">
      <c r="AO350" s="13"/>
    </row>
    <row r="351" spans="41:41" x14ac:dyDescent="0.25">
      <c r="AO351" s="13"/>
    </row>
    <row r="352" spans="41:41" x14ac:dyDescent="0.25">
      <c r="AO352" s="13"/>
    </row>
    <row r="353" spans="41:41" x14ac:dyDescent="0.25">
      <c r="AO353" s="13"/>
    </row>
    <row r="354" spans="41:41" x14ac:dyDescent="0.25">
      <c r="AO354" s="13"/>
    </row>
    <row r="355" spans="41:41" x14ac:dyDescent="0.25">
      <c r="AO355" s="13"/>
    </row>
    <row r="356" spans="41:41" x14ac:dyDescent="0.25">
      <c r="AO356" s="13"/>
    </row>
    <row r="357" spans="41:41" x14ac:dyDescent="0.25">
      <c r="AO357" s="13"/>
    </row>
    <row r="358" spans="41:41" x14ac:dyDescent="0.25">
      <c r="AO358" s="13"/>
    </row>
    <row r="359" spans="41:41" x14ac:dyDescent="0.25">
      <c r="AO359" s="13"/>
    </row>
    <row r="360" spans="41:41" x14ac:dyDescent="0.25">
      <c r="AO360" s="13"/>
    </row>
    <row r="361" spans="41:41" x14ac:dyDescent="0.25">
      <c r="AO361" s="13"/>
    </row>
    <row r="362" spans="41:41" x14ac:dyDescent="0.25">
      <c r="AO362" s="13"/>
    </row>
    <row r="363" spans="41:41" x14ac:dyDescent="0.25">
      <c r="AO363" s="13"/>
    </row>
    <row r="364" spans="41:41" x14ac:dyDescent="0.25">
      <c r="AO364" s="13"/>
    </row>
    <row r="365" spans="41:41" x14ac:dyDescent="0.25">
      <c r="AO365" s="13"/>
    </row>
    <row r="366" spans="41:41" x14ac:dyDescent="0.25">
      <c r="AO366" s="13"/>
    </row>
    <row r="367" spans="41:41" x14ac:dyDescent="0.25">
      <c r="AO367" s="13"/>
    </row>
    <row r="368" spans="41:41" x14ac:dyDescent="0.25">
      <c r="AO368" s="13"/>
    </row>
    <row r="369" spans="41:41" x14ac:dyDescent="0.25">
      <c r="AO369" s="13"/>
    </row>
    <row r="370" spans="41:41" x14ac:dyDescent="0.25">
      <c r="AO370" s="13"/>
    </row>
    <row r="371" spans="41:41" x14ac:dyDescent="0.25">
      <c r="AO371" s="13"/>
    </row>
    <row r="372" spans="41:41" x14ac:dyDescent="0.25">
      <c r="AO372" s="13"/>
    </row>
    <row r="373" spans="41:41" x14ac:dyDescent="0.25">
      <c r="AO373" s="13"/>
    </row>
    <row r="374" spans="41:41" x14ac:dyDescent="0.25">
      <c r="AO374" s="13"/>
    </row>
    <row r="375" spans="41:41" x14ac:dyDescent="0.25">
      <c r="AO375" s="13"/>
    </row>
    <row r="376" spans="41:41" x14ac:dyDescent="0.25">
      <c r="AO376" s="13"/>
    </row>
    <row r="377" spans="41:41" x14ac:dyDescent="0.25">
      <c r="AO377" s="13"/>
    </row>
    <row r="378" spans="41:41" x14ac:dyDescent="0.25">
      <c r="AO378" s="13"/>
    </row>
    <row r="379" spans="41:41" x14ac:dyDescent="0.25">
      <c r="AO379" s="13"/>
    </row>
    <row r="380" spans="41:41" x14ac:dyDescent="0.25">
      <c r="AO380" s="13"/>
    </row>
    <row r="381" spans="41:41" x14ac:dyDescent="0.25">
      <c r="AO381" s="13"/>
    </row>
    <row r="382" spans="41:41" x14ac:dyDescent="0.25">
      <c r="AO382" s="13"/>
    </row>
    <row r="383" spans="41:41" x14ac:dyDescent="0.25">
      <c r="AO383" s="13"/>
    </row>
    <row r="384" spans="41:41" x14ac:dyDescent="0.25">
      <c r="AO384" s="13"/>
    </row>
    <row r="385" spans="41:41" x14ac:dyDescent="0.25">
      <c r="AO385" s="13"/>
    </row>
    <row r="386" spans="41:41" x14ac:dyDescent="0.25">
      <c r="AO386" s="13"/>
    </row>
    <row r="387" spans="41:41" x14ac:dyDescent="0.25">
      <c r="AO387" s="13"/>
    </row>
    <row r="388" spans="41:41" x14ac:dyDescent="0.25">
      <c r="AO388" s="13"/>
    </row>
    <row r="389" spans="41:41" x14ac:dyDescent="0.25">
      <c r="AO389" s="13"/>
    </row>
    <row r="390" spans="41:41" x14ac:dyDescent="0.25">
      <c r="AO390" s="13"/>
    </row>
    <row r="391" spans="41:41" x14ac:dyDescent="0.25">
      <c r="AO391" s="13"/>
    </row>
    <row r="392" spans="41:41" x14ac:dyDescent="0.25">
      <c r="AO392" s="13"/>
    </row>
    <row r="393" spans="41:41" x14ac:dyDescent="0.25">
      <c r="AO393" s="13"/>
    </row>
    <row r="394" spans="41:41" x14ac:dyDescent="0.25">
      <c r="AO394" s="13"/>
    </row>
    <row r="395" spans="41:41" x14ac:dyDescent="0.25">
      <c r="AO395" s="13"/>
    </row>
    <row r="396" spans="41:41" x14ac:dyDescent="0.25">
      <c r="AO396" s="13"/>
    </row>
    <row r="397" spans="41:41" x14ac:dyDescent="0.25">
      <c r="AO397" s="13"/>
    </row>
    <row r="398" spans="41:41" x14ac:dyDescent="0.25">
      <c r="AO398" s="13"/>
    </row>
    <row r="399" spans="41:41" x14ac:dyDescent="0.25">
      <c r="AO399" s="13"/>
    </row>
    <row r="400" spans="41:41" x14ac:dyDescent="0.25">
      <c r="AO400" s="13"/>
    </row>
    <row r="401" spans="41:41" x14ac:dyDescent="0.25">
      <c r="AO401" s="13"/>
    </row>
    <row r="402" spans="41:41" x14ac:dyDescent="0.25">
      <c r="AO402" s="13"/>
    </row>
    <row r="403" spans="41:41" x14ac:dyDescent="0.25">
      <c r="AO403" s="13"/>
    </row>
    <row r="404" spans="41:41" x14ac:dyDescent="0.25">
      <c r="AO404" s="13"/>
    </row>
    <row r="405" spans="41:41" x14ac:dyDescent="0.25">
      <c r="AO405" s="13"/>
    </row>
    <row r="406" spans="41:41" x14ac:dyDescent="0.25">
      <c r="AO406" s="13"/>
    </row>
    <row r="407" spans="41:41" x14ac:dyDescent="0.25">
      <c r="AO407" s="13"/>
    </row>
    <row r="408" spans="41:41" x14ac:dyDescent="0.25">
      <c r="AO408" s="13"/>
    </row>
    <row r="409" spans="41:41" x14ac:dyDescent="0.25">
      <c r="AO409" s="13"/>
    </row>
    <row r="410" spans="41:41" x14ac:dyDescent="0.25">
      <c r="AO410" s="13"/>
    </row>
    <row r="411" spans="41:41" x14ac:dyDescent="0.25">
      <c r="AO411" s="13"/>
    </row>
    <row r="412" spans="41:41" x14ac:dyDescent="0.25">
      <c r="AO412" s="13"/>
    </row>
    <row r="413" spans="41:41" x14ac:dyDescent="0.25">
      <c r="AO413" s="13"/>
    </row>
    <row r="414" spans="41:41" x14ac:dyDescent="0.25">
      <c r="AO414" s="13"/>
    </row>
    <row r="415" spans="41:41" x14ac:dyDescent="0.25">
      <c r="AO415" s="13"/>
    </row>
    <row r="416" spans="41:41" x14ac:dyDescent="0.25">
      <c r="AO416" s="13"/>
    </row>
    <row r="417" spans="41:41" x14ac:dyDescent="0.25">
      <c r="AO417" s="13"/>
    </row>
    <row r="418" spans="41:41" x14ac:dyDescent="0.25">
      <c r="AO418" s="13"/>
    </row>
    <row r="419" spans="41:41" x14ac:dyDescent="0.25">
      <c r="AO419" s="13"/>
    </row>
    <row r="420" spans="41:41" x14ac:dyDescent="0.25">
      <c r="AO420" s="13"/>
    </row>
    <row r="421" spans="41:41" x14ac:dyDescent="0.25">
      <c r="AO421" s="13"/>
    </row>
    <row r="422" spans="41:41" x14ac:dyDescent="0.25">
      <c r="AO422" s="13"/>
    </row>
    <row r="423" spans="41:41" x14ac:dyDescent="0.25">
      <c r="AO423" s="13"/>
    </row>
    <row r="424" spans="41:41" x14ac:dyDescent="0.25">
      <c r="AO424" s="13"/>
    </row>
    <row r="425" spans="41:41" x14ac:dyDescent="0.25">
      <c r="AO425" s="13"/>
    </row>
    <row r="426" spans="41:41" x14ac:dyDescent="0.25">
      <c r="AO426" s="13"/>
    </row>
    <row r="427" spans="41:41" x14ac:dyDescent="0.25">
      <c r="AO427" s="13"/>
    </row>
    <row r="428" spans="41:41" x14ac:dyDescent="0.25">
      <c r="AO428" s="13"/>
    </row>
    <row r="429" spans="41:41" x14ac:dyDescent="0.25">
      <c r="AO429" s="13"/>
    </row>
    <row r="430" spans="41:41" x14ac:dyDescent="0.25">
      <c r="AO430" s="13"/>
    </row>
    <row r="431" spans="41:41" x14ac:dyDescent="0.25">
      <c r="AO431" s="13"/>
    </row>
    <row r="432" spans="41:41" x14ac:dyDescent="0.25">
      <c r="AO432" s="13"/>
    </row>
    <row r="433" spans="41:41" x14ac:dyDescent="0.25">
      <c r="AO433" s="13"/>
    </row>
    <row r="434" spans="41:41" x14ac:dyDescent="0.25">
      <c r="AO434" s="13"/>
    </row>
    <row r="435" spans="41:41" x14ac:dyDescent="0.25">
      <c r="AO435" s="13"/>
    </row>
    <row r="436" spans="41:41" x14ac:dyDescent="0.25">
      <c r="AO436" s="13"/>
    </row>
    <row r="437" spans="41:41" x14ac:dyDescent="0.25">
      <c r="AO437" s="13"/>
    </row>
    <row r="438" spans="41:41" x14ac:dyDescent="0.25">
      <c r="AO438" s="13"/>
    </row>
    <row r="439" spans="41:41" x14ac:dyDescent="0.25">
      <c r="AO439" s="13"/>
    </row>
    <row r="440" spans="41:41" x14ac:dyDescent="0.25">
      <c r="AO440" s="13"/>
    </row>
    <row r="441" spans="41:41" x14ac:dyDescent="0.25">
      <c r="AO441" s="13"/>
    </row>
    <row r="442" spans="41:41" x14ac:dyDescent="0.25">
      <c r="AO442" s="13"/>
    </row>
    <row r="443" spans="41:41" x14ac:dyDescent="0.25">
      <c r="AO443" s="13"/>
    </row>
    <row r="444" spans="41:41" x14ac:dyDescent="0.25">
      <c r="AO444" s="13"/>
    </row>
    <row r="445" spans="41:41" x14ac:dyDescent="0.25">
      <c r="AO445" s="13"/>
    </row>
    <row r="446" spans="41:41" x14ac:dyDescent="0.25">
      <c r="AO446" s="13"/>
    </row>
    <row r="447" spans="41:41" x14ac:dyDescent="0.25">
      <c r="AO447" s="13"/>
    </row>
    <row r="448" spans="41:41" x14ac:dyDescent="0.25">
      <c r="AO448" s="13"/>
    </row>
    <row r="449" spans="41:41" x14ac:dyDescent="0.25">
      <c r="AO449" s="13"/>
    </row>
    <row r="450" spans="41:41" x14ac:dyDescent="0.25">
      <c r="AO450" s="13"/>
    </row>
    <row r="451" spans="41:41" x14ac:dyDescent="0.25">
      <c r="AO451" s="13"/>
    </row>
    <row r="452" spans="41:41" x14ac:dyDescent="0.25">
      <c r="AO452" s="13"/>
    </row>
    <row r="453" spans="41:41" x14ac:dyDescent="0.25">
      <c r="AO453" s="13"/>
    </row>
    <row r="454" spans="41:41" x14ac:dyDescent="0.25">
      <c r="AO454" s="13"/>
    </row>
    <row r="455" spans="41:41" x14ac:dyDescent="0.25">
      <c r="AO455" s="13"/>
    </row>
    <row r="456" spans="41:41" x14ac:dyDescent="0.25">
      <c r="AO456" s="13"/>
    </row>
    <row r="457" spans="41:41" x14ac:dyDescent="0.25">
      <c r="AO457" s="13"/>
    </row>
    <row r="458" spans="41:41" x14ac:dyDescent="0.25">
      <c r="AO458" s="13"/>
    </row>
    <row r="459" spans="41:41" x14ac:dyDescent="0.25">
      <c r="AO459" s="13"/>
    </row>
    <row r="460" spans="41:41" x14ac:dyDescent="0.25">
      <c r="AO460" s="13"/>
    </row>
    <row r="461" spans="41:41" x14ac:dyDescent="0.25">
      <c r="AO461" s="13"/>
    </row>
    <row r="462" spans="41:41" x14ac:dyDescent="0.25">
      <c r="AO462" s="13"/>
    </row>
    <row r="463" spans="41:41" x14ac:dyDescent="0.25">
      <c r="AO463" s="13"/>
    </row>
    <row r="464" spans="41:41" x14ac:dyDescent="0.25">
      <c r="AO464" s="13"/>
    </row>
    <row r="465" spans="41:41" x14ac:dyDescent="0.25">
      <c r="AO465" s="13"/>
    </row>
    <row r="466" spans="41:41" x14ac:dyDescent="0.25">
      <c r="AO466" s="13"/>
    </row>
    <row r="467" spans="41:41" x14ac:dyDescent="0.25">
      <c r="AO467" s="13"/>
    </row>
    <row r="468" spans="41:41" x14ac:dyDescent="0.25">
      <c r="AO468" s="13"/>
    </row>
    <row r="469" spans="41:41" x14ac:dyDescent="0.25">
      <c r="AO469" s="13"/>
    </row>
    <row r="470" spans="41:41" x14ac:dyDescent="0.25">
      <c r="AO470" s="13"/>
    </row>
    <row r="471" spans="41:41" x14ac:dyDescent="0.25">
      <c r="AO471" s="13"/>
    </row>
    <row r="472" spans="41:41" x14ac:dyDescent="0.25">
      <c r="AO472" s="13"/>
    </row>
    <row r="473" spans="41:41" x14ac:dyDescent="0.25">
      <c r="AO473" s="13"/>
    </row>
    <row r="474" spans="41:41" x14ac:dyDescent="0.25">
      <c r="AO474" s="13"/>
    </row>
    <row r="475" spans="41:41" x14ac:dyDescent="0.25">
      <c r="AO475" s="13"/>
    </row>
    <row r="476" spans="41:41" x14ac:dyDescent="0.25">
      <c r="AO476" s="13"/>
    </row>
    <row r="477" spans="41:41" x14ac:dyDescent="0.25">
      <c r="AO477" s="13"/>
    </row>
    <row r="478" spans="41:41" x14ac:dyDescent="0.25">
      <c r="AO478" s="13"/>
    </row>
    <row r="479" spans="41:41" x14ac:dyDescent="0.25">
      <c r="AO479" s="13"/>
    </row>
    <row r="480" spans="41:41" x14ac:dyDescent="0.25">
      <c r="AO480" s="13"/>
    </row>
    <row r="481" spans="41:41" x14ac:dyDescent="0.25">
      <c r="AO481" s="13"/>
    </row>
    <row r="482" spans="41:41" x14ac:dyDescent="0.25">
      <c r="AO482" s="13"/>
    </row>
    <row r="483" spans="41:41" x14ac:dyDescent="0.25">
      <c r="AO483" s="13"/>
    </row>
    <row r="484" spans="41:41" x14ac:dyDescent="0.25">
      <c r="AO484" s="13"/>
    </row>
    <row r="485" spans="41:41" x14ac:dyDescent="0.25">
      <c r="AO485" s="13"/>
    </row>
    <row r="486" spans="41:41" x14ac:dyDescent="0.25">
      <c r="AO486" s="13"/>
    </row>
    <row r="487" spans="41:41" x14ac:dyDescent="0.25">
      <c r="AO487" s="13"/>
    </row>
    <row r="488" spans="41:41" x14ac:dyDescent="0.25">
      <c r="AO488" s="13"/>
    </row>
    <row r="489" spans="41:41" x14ac:dyDescent="0.25">
      <c r="AO489" s="13"/>
    </row>
    <row r="490" spans="41:41" x14ac:dyDescent="0.25">
      <c r="AO490" s="13"/>
    </row>
    <row r="491" spans="41:41" x14ac:dyDescent="0.25">
      <c r="AO491" s="13"/>
    </row>
    <row r="492" spans="41:41" x14ac:dyDescent="0.25">
      <c r="AO492" s="13"/>
    </row>
    <row r="493" spans="41:41" x14ac:dyDescent="0.25">
      <c r="AO493" s="13"/>
    </row>
    <row r="494" spans="41:41" x14ac:dyDescent="0.25">
      <c r="AO494" s="13"/>
    </row>
    <row r="495" spans="41:41" x14ac:dyDescent="0.25">
      <c r="AO495" s="13"/>
    </row>
    <row r="496" spans="41:41" x14ac:dyDescent="0.25">
      <c r="AO496" s="13"/>
    </row>
    <row r="497" spans="41:41" x14ac:dyDescent="0.25">
      <c r="AO497" s="13"/>
    </row>
    <row r="498" spans="41:41" x14ac:dyDescent="0.25">
      <c r="AO498" s="13"/>
    </row>
    <row r="499" spans="41:41" x14ac:dyDescent="0.25">
      <c r="AO499" s="13"/>
    </row>
    <row r="500" spans="41:41" x14ac:dyDescent="0.25">
      <c r="AO500" s="13"/>
    </row>
    <row r="501" spans="41:41" x14ac:dyDescent="0.25">
      <c r="AO501" s="13"/>
    </row>
    <row r="502" spans="41:41" x14ac:dyDescent="0.25">
      <c r="AO502" s="13"/>
    </row>
    <row r="503" spans="41:41" x14ac:dyDescent="0.25">
      <c r="AO503" s="13"/>
    </row>
    <row r="504" spans="41:41" x14ac:dyDescent="0.25">
      <c r="AO504" s="13"/>
    </row>
    <row r="505" spans="41:41" x14ac:dyDescent="0.25">
      <c r="AO505" s="13"/>
    </row>
    <row r="506" spans="41:41" x14ac:dyDescent="0.25">
      <c r="AO506" s="13"/>
    </row>
    <row r="507" spans="41:41" x14ac:dyDescent="0.25">
      <c r="AO507" s="13"/>
    </row>
    <row r="508" spans="41:41" x14ac:dyDescent="0.25">
      <c r="AO508" s="13"/>
    </row>
    <row r="509" spans="41:41" x14ac:dyDescent="0.25">
      <c r="AO509" s="13"/>
    </row>
    <row r="510" spans="41:41" x14ac:dyDescent="0.25">
      <c r="AO510" s="13"/>
    </row>
    <row r="511" spans="41:41" x14ac:dyDescent="0.25">
      <c r="AO511" s="13"/>
    </row>
    <row r="512" spans="41:41" x14ac:dyDescent="0.25">
      <c r="AO512" s="13"/>
    </row>
    <row r="513" spans="41:41" x14ac:dyDescent="0.25">
      <c r="AO513" s="13"/>
    </row>
    <row r="514" spans="41:41" x14ac:dyDescent="0.25">
      <c r="AO514" s="13"/>
    </row>
    <row r="515" spans="41:41" x14ac:dyDescent="0.25">
      <c r="AO515" s="13"/>
    </row>
    <row r="516" spans="41:41" x14ac:dyDescent="0.25">
      <c r="AO516" s="13"/>
    </row>
    <row r="517" spans="41:41" x14ac:dyDescent="0.25">
      <c r="AO517" s="13"/>
    </row>
    <row r="518" spans="41:41" x14ac:dyDescent="0.25">
      <c r="AO518" s="13"/>
    </row>
    <row r="519" spans="41:41" x14ac:dyDescent="0.25">
      <c r="AO519" s="13"/>
    </row>
    <row r="520" spans="41:41" x14ac:dyDescent="0.25">
      <c r="AO520" s="13"/>
    </row>
    <row r="521" spans="41:41" x14ac:dyDescent="0.25">
      <c r="AO521" s="13"/>
    </row>
    <row r="522" spans="41:41" x14ac:dyDescent="0.25">
      <c r="AO522" s="13"/>
    </row>
    <row r="523" spans="41:41" x14ac:dyDescent="0.25">
      <c r="AO523" s="13"/>
    </row>
    <row r="524" spans="41:41" x14ac:dyDescent="0.25">
      <c r="AO524" s="13"/>
    </row>
    <row r="525" spans="41:41" x14ac:dyDescent="0.25">
      <c r="AO525" s="13"/>
    </row>
    <row r="526" spans="41:41" x14ac:dyDescent="0.25">
      <c r="AO526" s="13"/>
    </row>
    <row r="527" spans="41:41" x14ac:dyDescent="0.25">
      <c r="AO527" s="13"/>
    </row>
    <row r="528" spans="41:41" x14ac:dyDescent="0.25">
      <c r="AO528" s="13"/>
    </row>
    <row r="529" spans="41:41" x14ac:dyDescent="0.25">
      <c r="AO529" s="13"/>
    </row>
    <row r="530" spans="41:41" x14ac:dyDescent="0.25">
      <c r="AO530" s="13"/>
    </row>
    <row r="531" spans="41:41" x14ac:dyDescent="0.25">
      <c r="AO531" s="13"/>
    </row>
    <row r="532" spans="41:41" x14ac:dyDescent="0.25">
      <c r="AO532" s="13"/>
    </row>
    <row r="533" spans="41:41" x14ac:dyDescent="0.25">
      <c r="AO533" s="13"/>
    </row>
    <row r="534" spans="41:41" x14ac:dyDescent="0.25">
      <c r="AO534" s="13"/>
    </row>
    <row r="535" spans="41:41" x14ac:dyDescent="0.25">
      <c r="AO535" s="13"/>
    </row>
    <row r="536" spans="41:41" x14ac:dyDescent="0.25">
      <c r="AO536" s="13"/>
    </row>
    <row r="537" spans="41:41" x14ac:dyDescent="0.25">
      <c r="AO537" s="13"/>
    </row>
    <row r="538" spans="41:41" x14ac:dyDescent="0.25">
      <c r="AO538" s="13"/>
    </row>
    <row r="539" spans="41:41" x14ac:dyDescent="0.25">
      <c r="AO539" s="13"/>
    </row>
    <row r="540" spans="41:41" x14ac:dyDescent="0.25">
      <c r="AO540" s="13"/>
    </row>
    <row r="541" spans="41:41" x14ac:dyDescent="0.25">
      <c r="AO541" s="13"/>
    </row>
    <row r="542" spans="41:41" x14ac:dyDescent="0.25">
      <c r="AO542" s="13"/>
    </row>
    <row r="543" spans="41:41" x14ac:dyDescent="0.25">
      <c r="AO543" s="13"/>
    </row>
    <row r="544" spans="41:41" x14ac:dyDescent="0.25">
      <c r="AO544" s="13"/>
    </row>
    <row r="545" spans="41:41" x14ac:dyDescent="0.25">
      <c r="AO545" s="13"/>
    </row>
    <row r="546" spans="41:41" x14ac:dyDescent="0.25">
      <c r="AO546" s="13"/>
    </row>
    <row r="547" spans="41:41" x14ac:dyDescent="0.25">
      <c r="AO547" s="13"/>
    </row>
    <row r="548" spans="41:41" x14ac:dyDescent="0.25">
      <c r="AO548" s="13"/>
    </row>
    <row r="549" spans="41:41" x14ac:dyDescent="0.25">
      <c r="AO549" s="13"/>
    </row>
    <row r="550" spans="41:41" x14ac:dyDescent="0.25">
      <c r="AO550" s="13"/>
    </row>
    <row r="551" spans="41:41" x14ac:dyDescent="0.25">
      <c r="AO551" s="13"/>
    </row>
    <row r="552" spans="41:41" x14ac:dyDescent="0.25">
      <c r="AO552" s="13"/>
    </row>
    <row r="553" spans="41:41" x14ac:dyDescent="0.25">
      <c r="AO553" s="13"/>
    </row>
    <row r="554" spans="41:41" x14ac:dyDescent="0.25">
      <c r="AO554" s="13"/>
    </row>
    <row r="555" spans="41:41" x14ac:dyDescent="0.25">
      <c r="AO555" s="13"/>
    </row>
    <row r="556" spans="41:41" x14ac:dyDescent="0.25">
      <c r="AO556" s="13"/>
    </row>
    <row r="557" spans="41:41" x14ac:dyDescent="0.25">
      <c r="AO557" s="13"/>
    </row>
    <row r="558" spans="41:41" x14ac:dyDescent="0.25">
      <c r="AO558" s="13"/>
    </row>
    <row r="559" spans="41:41" x14ac:dyDescent="0.25">
      <c r="AO559" s="13"/>
    </row>
    <row r="560" spans="41:41" x14ac:dyDescent="0.25">
      <c r="AO560" s="13"/>
    </row>
    <row r="561" spans="41:41" x14ac:dyDescent="0.25">
      <c r="AO561" s="13"/>
    </row>
    <row r="562" spans="41:41" x14ac:dyDescent="0.25">
      <c r="AO562" s="13"/>
    </row>
    <row r="563" spans="41:41" x14ac:dyDescent="0.25">
      <c r="AO563" s="13"/>
    </row>
    <row r="564" spans="41:41" x14ac:dyDescent="0.25">
      <c r="AO564" s="13"/>
    </row>
    <row r="565" spans="41:41" x14ac:dyDescent="0.25">
      <c r="AO565" s="13"/>
    </row>
    <row r="566" spans="41:41" x14ac:dyDescent="0.25">
      <c r="AO566" s="13"/>
    </row>
    <row r="567" spans="41:41" x14ac:dyDescent="0.25">
      <c r="AO567" s="13"/>
    </row>
    <row r="568" spans="41:41" x14ac:dyDescent="0.25">
      <c r="AO568" s="13"/>
    </row>
    <row r="569" spans="41:41" x14ac:dyDescent="0.25">
      <c r="AO569" s="13"/>
    </row>
    <row r="570" spans="41:41" x14ac:dyDescent="0.25">
      <c r="AO570" s="13"/>
    </row>
    <row r="571" spans="41:41" x14ac:dyDescent="0.25">
      <c r="AO571" s="13"/>
    </row>
    <row r="572" spans="41:41" x14ac:dyDescent="0.25">
      <c r="AO572" s="13"/>
    </row>
    <row r="573" spans="41:41" x14ac:dyDescent="0.25">
      <c r="AO573" s="13"/>
    </row>
    <row r="574" spans="41:41" x14ac:dyDescent="0.25">
      <c r="AO574" s="13"/>
    </row>
    <row r="575" spans="41:41" x14ac:dyDescent="0.25">
      <c r="AO575" s="13"/>
    </row>
    <row r="576" spans="41:41" x14ac:dyDescent="0.25">
      <c r="AO576" s="13"/>
    </row>
    <row r="577" spans="41:41" x14ac:dyDescent="0.25">
      <c r="AO577" s="13"/>
    </row>
    <row r="578" spans="41:41" x14ac:dyDescent="0.25">
      <c r="AO578" s="13"/>
    </row>
    <row r="579" spans="41:41" x14ac:dyDescent="0.25">
      <c r="AO579" s="13"/>
    </row>
    <row r="580" spans="41:41" x14ac:dyDescent="0.25">
      <c r="AO580" s="13"/>
    </row>
    <row r="581" spans="41:41" x14ac:dyDescent="0.25">
      <c r="AO581" s="13"/>
    </row>
    <row r="582" spans="41:41" x14ac:dyDescent="0.25">
      <c r="AO582" s="13"/>
    </row>
    <row r="583" spans="41:41" x14ac:dyDescent="0.25">
      <c r="AO583" s="13"/>
    </row>
    <row r="584" spans="41:41" x14ac:dyDescent="0.25">
      <c r="AO584" s="13"/>
    </row>
    <row r="585" spans="41:41" x14ac:dyDescent="0.25">
      <c r="AO585" s="13"/>
    </row>
    <row r="586" spans="41:41" x14ac:dyDescent="0.25">
      <c r="AO586" s="13"/>
    </row>
    <row r="587" spans="41:41" x14ac:dyDescent="0.25">
      <c r="AO587" s="13"/>
    </row>
    <row r="588" spans="41:41" x14ac:dyDescent="0.25">
      <c r="AO588" s="13"/>
    </row>
    <row r="589" spans="41:41" x14ac:dyDescent="0.25">
      <c r="AO589" s="13"/>
    </row>
    <row r="590" spans="41:41" x14ac:dyDescent="0.25">
      <c r="AO590" s="13"/>
    </row>
    <row r="591" spans="41:41" x14ac:dyDescent="0.25">
      <c r="AO591" s="13"/>
    </row>
    <row r="592" spans="41:41" x14ac:dyDescent="0.25">
      <c r="AO592" s="13"/>
    </row>
    <row r="593" spans="41:41" x14ac:dyDescent="0.25">
      <c r="AO593" s="13"/>
    </row>
    <row r="594" spans="41:41" x14ac:dyDescent="0.25">
      <c r="AO594" s="13"/>
    </row>
    <row r="595" spans="41:41" x14ac:dyDescent="0.25">
      <c r="AO595" s="13"/>
    </row>
    <row r="596" spans="41:41" x14ac:dyDescent="0.25">
      <c r="AO596" s="13"/>
    </row>
    <row r="597" spans="41:41" x14ac:dyDescent="0.25">
      <c r="AO597" s="13"/>
    </row>
    <row r="598" spans="41:41" x14ac:dyDescent="0.25">
      <c r="AO598" s="13"/>
    </row>
    <row r="599" spans="41:41" x14ac:dyDescent="0.25">
      <c r="AO599" s="13"/>
    </row>
    <row r="600" spans="41:41" x14ac:dyDescent="0.25">
      <c r="AO600" s="13"/>
    </row>
    <row r="601" spans="41:41" x14ac:dyDescent="0.25">
      <c r="AO601" s="13"/>
    </row>
    <row r="602" spans="41:41" x14ac:dyDescent="0.25">
      <c r="AO602" s="13"/>
    </row>
    <row r="603" spans="41:41" x14ac:dyDescent="0.25">
      <c r="AO603" s="13"/>
    </row>
    <row r="604" spans="41:41" x14ac:dyDescent="0.25">
      <c r="AO604" s="13"/>
    </row>
    <row r="605" spans="41:41" x14ac:dyDescent="0.25">
      <c r="AO605" s="13"/>
    </row>
    <row r="606" spans="41:41" x14ac:dyDescent="0.25">
      <c r="AO606" s="13"/>
    </row>
    <row r="607" spans="41:41" x14ac:dyDescent="0.25">
      <c r="AO607" s="13"/>
    </row>
    <row r="608" spans="41:41" x14ac:dyDescent="0.25">
      <c r="AO608" s="13"/>
    </row>
    <row r="609" spans="41:41" x14ac:dyDescent="0.25">
      <c r="AO609" s="13"/>
    </row>
    <row r="610" spans="41:41" x14ac:dyDescent="0.25">
      <c r="AO610" s="13"/>
    </row>
    <row r="611" spans="41:41" x14ac:dyDescent="0.25">
      <c r="AO611" s="13"/>
    </row>
    <row r="612" spans="41:41" x14ac:dyDescent="0.25">
      <c r="AO612" s="13"/>
    </row>
    <row r="613" spans="41:41" x14ac:dyDescent="0.25">
      <c r="AO613" s="13"/>
    </row>
    <row r="614" spans="41:41" x14ac:dyDescent="0.25">
      <c r="AO614" s="13"/>
    </row>
    <row r="615" spans="41:41" x14ac:dyDescent="0.25">
      <c r="AO615" s="13"/>
    </row>
    <row r="616" spans="41:41" x14ac:dyDescent="0.25">
      <c r="AO616" s="13"/>
    </row>
    <row r="617" spans="41:41" x14ac:dyDescent="0.25">
      <c r="AO617" s="13"/>
    </row>
    <row r="618" spans="41:41" x14ac:dyDescent="0.25">
      <c r="AO618" s="13"/>
    </row>
    <row r="619" spans="41:41" x14ac:dyDescent="0.25">
      <c r="AO619" s="13"/>
    </row>
    <row r="620" spans="41:41" x14ac:dyDescent="0.25">
      <c r="AO620" s="13"/>
    </row>
    <row r="621" spans="41:41" x14ac:dyDescent="0.25">
      <c r="AO621" s="13"/>
    </row>
    <row r="622" spans="41:41" x14ac:dyDescent="0.25">
      <c r="AO622" s="13"/>
    </row>
    <row r="623" spans="41:41" x14ac:dyDescent="0.25">
      <c r="AO623" s="13"/>
    </row>
    <row r="624" spans="41:41" x14ac:dyDescent="0.25">
      <c r="AO624" s="13"/>
    </row>
    <row r="625" spans="41:41" x14ac:dyDescent="0.25">
      <c r="AO625" s="13"/>
    </row>
    <row r="626" spans="41:41" x14ac:dyDescent="0.25">
      <c r="AO626" s="13"/>
    </row>
    <row r="627" spans="41:41" x14ac:dyDescent="0.25">
      <c r="AO627" s="13"/>
    </row>
    <row r="628" spans="41:41" x14ac:dyDescent="0.25">
      <c r="AO628" s="13"/>
    </row>
    <row r="629" spans="41:41" x14ac:dyDescent="0.25">
      <c r="AO629" s="13"/>
    </row>
    <row r="630" spans="41:41" x14ac:dyDescent="0.25">
      <c r="AO630" s="13"/>
    </row>
    <row r="631" spans="41:41" x14ac:dyDescent="0.25">
      <c r="AO631" s="13"/>
    </row>
    <row r="632" spans="41:41" x14ac:dyDescent="0.25">
      <c r="AO632" s="13"/>
    </row>
    <row r="633" spans="41:41" x14ac:dyDescent="0.25">
      <c r="AO633" s="13"/>
    </row>
    <row r="634" spans="41:41" x14ac:dyDescent="0.25">
      <c r="AO634" s="13"/>
    </row>
    <row r="635" spans="41:41" x14ac:dyDescent="0.25">
      <c r="AO635" s="13"/>
    </row>
    <row r="636" spans="41:41" x14ac:dyDescent="0.25">
      <c r="AO636" s="13"/>
    </row>
    <row r="637" spans="41:41" x14ac:dyDescent="0.25">
      <c r="AO637" s="13"/>
    </row>
    <row r="638" spans="41:41" x14ac:dyDescent="0.25">
      <c r="AO638" s="13"/>
    </row>
    <row r="639" spans="41:41" x14ac:dyDescent="0.25">
      <c r="AO639" s="13"/>
    </row>
    <row r="640" spans="41:41" x14ac:dyDescent="0.25">
      <c r="AO640" s="13"/>
    </row>
    <row r="641" spans="41:41" x14ac:dyDescent="0.25">
      <c r="AO641" s="13"/>
    </row>
    <row r="642" spans="41:41" x14ac:dyDescent="0.25">
      <c r="AO642" s="13"/>
    </row>
    <row r="643" spans="41:41" x14ac:dyDescent="0.25">
      <c r="AO643" s="13"/>
    </row>
    <row r="644" spans="41:41" x14ac:dyDescent="0.25">
      <c r="AO644" s="13"/>
    </row>
    <row r="645" spans="41:41" x14ac:dyDescent="0.25">
      <c r="AO645" s="13"/>
    </row>
    <row r="646" spans="41:41" x14ac:dyDescent="0.25">
      <c r="AO646" s="13"/>
    </row>
    <row r="647" spans="41:41" x14ac:dyDescent="0.25">
      <c r="AO647" s="13"/>
    </row>
    <row r="648" spans="41:41" x14ac:dyDescent="0.25">
      <c r="AO648" s="13"/>
    </row>
    <row r="649" spans="41:41" x14ac:dyDescent="0.25">
      <c r="AO649" s="13"/>
    </row>
    <row r="650" spans="41:41" x14ac:dyDescent="0.25">
      <c r="AO650" s="13"/>
    </row>
    <row r="651" spans="41:41" x14ac:dyDescent="0.25">
      <c r="AO651" s="13"/>
    </row>
    <row r="652" spans="41:41" x14ac:dyDescent="0.25">
      <c r="AO652" s="13"/>
    </row>
    <row r="653" spans="41:41" x14ac:dyDescent="0.25">
      <c r="AO653" s="13"/>
    </row>
    <row r="654" spans="41:41" x14ac:dyDescent="0.25">
      <c r="AO654" s="13"/>
    </row>
    <row r="655" spans="41:41" x14ac:dyDescent="0.25">
      <c r="AO655" s="13"/>
    </row>
    <row r="656" spans="41:41" x14ac:dyDescent="0.25">
      <c r="AO656" s="13"/>
    </row>
    <row r="657" spans="41:41" x14ac:dyDescent="0.25">
      <c r="AO657" s="13"/>
    </row>
    <row r="658" spans="41:41" x14ac:dyDescent="0.25">
      <c r="AO658" s="13"/>
    </row>
    <row r="659" spans="41:41" x14ac:dyDescent="0.25">
      <c r="AO659" s="13"/>
    </row>
    <row r="660" spans="41:41" x14ac:dyDescent="0.25">
      <c r="AO660" s="13"/>
    </row>
    <row r="661" spans="41:41" x14ac:dyDescent="0.25">
      <c r="AO661" s="13"/>
    </row>
    <row r="662" spans="41:41" x14ac:dyDescent="0.25">
      <c r="AO662" s="13"/>
    </row>
    <row r="663" spans="41:41" x14ac:dyDescent="0.25">
      <c r="AO663" s="13"/>
    </row>
    <row r="664" spans="41:41" x14ac:dyDescent="0.25">
      <c r="AO664" s="13"/>
    </row>
    <row r="665" spans="41:41" x14ac:dyDescent="0.25">
      <c r="AO665" s="13"/>
    </row>
    <row r="666" spans="41:41" x14ac:dyDescent="0.25">
      <c r="AO666" s="13"/>
    </row>
    <row r="667" spans="41:41" x14ac:dyDescent="0.25">
      <c r="AO667" s="13"/>
    </row>
    <row r="668" spans="41:41" x14ac:dyDescent="0.25">
      <c r="AO668" s="13"/>
    </row>
    <row r="669" spans="41:41" x14ac:dyDescent="0.25">
      <c r="AO669" s="13"/>
    </row>
    <row r="670" spans="41:41" x14ac:dyDescent="0.25">
      <c r="AO670" s="13"/>
    </row>
    <row r="671" spans="41:41" x14ac:dyDescent="0.25">
      <c r="AO671" s="13"/>
    </row>
    <row r="672" spans="41:41" x14ac:dyDescent="0.25">
      <c r="AO672" s="13"/>
    </row>
    <row r="673" spans="41:41" x14ac:dyDescent="0.25">
      <c r="AO673" s="13"/>
    </row>
    <row r="674" spans="41:41" x14ac:dyDescent="0.25">
      <c r="AO674" s="13"/>
    </row>
    <row r="675" spans="41:41" x14ac:dyDescent="0.25">
      <c r="AO675" s="13"/>
    </row>
    <row r="676" spans="41:41" x14ac:dyDescent="0.25">
      <c r="AO676" s="13"/>
    </row>
    <row r="677" spans="41:41" x14ac:dyDescent="0.25">
      <c r="AO677" s="13"/>
    </row>
    <row r="678" spans="41:41" x14ac:dyDescent="0.25">
      <c r="AO678" s="13"/>
    </row>
    <row r="679" spans="41:41" x14ac:dyDescent="0.25">
      <c r="AO679" s="13"/>
    </row>
    <row r="680" spans="41:41" x14ac:dyDescent="0.25">
      <c r="AO680" s="13"/>
    </row>
    <row r="681" spans="41:41" x14ac:dyDescent="0.25">
      <c r="AO681" s="13"/>
    </row>
    <row r="682" spans="41:41" x14ac:dyDescent="0.25">
      <c r="AO682" s="13"/>
    </row>
    <row r="683" spans="41:41" x14ac:dyDescent="0.25">
      <c r="AO683" s="13"/>
    </row>
    <row r="684" spans="41:41" x14ac:dyDescent="0.25">
      <c r="AO684" s="13"/>
    </row>
    <row r="685" spans="41:41" x14ac:dyDescent="0.25">
      <c r="AO685" s="13"/>
    </row>
    <row r="686" spans="41:41" x14ac:dyDescent="0.25">
      <c r="AO686" s="13"/>
    </row>
    <row r="687" spans="41:41" x14ac:dyDescent="0.25">
      <c r="AO687" s="13"/>
    </row>
    <row r="688" spans="41:41" x14ac:dyDescent="0.25">
      <c r="AO688" s="13"/>
    </row>
    <row r="689" spans="41:41" x14ac:dyDescent="0.25">
      <c r="AO689" s="13"/>
    </row>
    <row r="690" spans="41:41" x14ac:dyDescent="0.25">
      <c r="AO690" s="13"/>
    </row>
    <row r="691" spans="41:41" x14ac:dyDescent="0.25">
      <c r="AO691" s="13"/>
    </row>
    <row r="692" spans="41:41" x14ac:dyDescent="0.25">
      <c r="AO692" s="13"/>
    </row>
    <row r="693" spans="41:41" x14ac:dyDescent="0.25">
      <c r="AO693" s="13"/>
    </row>
    <row r="694" spans="41:41" x14ac:dyDescent="0.25">
      <c r="AO694" s="13"/>
    </row>
    <row r="695" spans="41:41" x14ac:dyDescent="0.25">
      <c r="AO695" s="13"/>
    </row>
    <row r="696" spans="41:41" x14ac:dyDescent="0.25">
      <c r="AO696" s="13"/>
    </row>
    <row r="697" spans="41:41" x14ac:dyDescent="0.25">
      <c r="AO697" s="13"/>
    </row>
    <row r="698" spans="41:41" x14ac:dyDescent="0.25">
      <c r="AO698" s="13"/>
    </row>
    <row r="699" spans="41:41" x14ac:dyDescent="0.25">
      <c r="AO699" s="13"/>
    </row>
    <row r="700" spans="41:41" x14ac:dyDescent="0.25">
      <c r="AO700" s="13"/>
    </row>
    <row r="701" spans="41:41" x14ac:dyDescent="0.25">
      <c r="AO701" s="13"/>
    </row>
    <row r="702" spans="41:41" x14ac:dyDescent="0.25">
      <c r="AO702" s="13"/>
    </row>
    <row r="703" spans="41:41" x14ac:dyDescent="0.25">
      <c r="AO703" s="13"/>
    </row>
    <row r="704" spans="41:41" x14ac:dyDescent="0.25">
      <c r="AO704" s="13"/>
    </row>
    <row r="705" spans="41:41" x14ac:dyDescent="0.25">
      <c r="AO705" s="13"/>
    </row>
    <row r="706" spans="41:41" x14ac:dyDescent="0.25">
      <c r="AO706" s="13"/>
    </row>
    <row r="707" spans="41:41" x14ac:dyDescent="0.25">
      <c r="AO707" s="13"/>
    </row>
    <row r="708" spans="41:41" x14ac:dyDescent="0.25">
      <c r="AO708" s="13"/>
    </row>
    <row r="709" spans="41:41" x14ac:dyDescent="0.25">
      <c r="AO709" s="13"/>
    </row>
    <row r="710" spans="41:41" x14ac:dyDescent="0.25">
      <c r="AO710" s="13"/>
    </row>
    <row r="711" spans="41:41" x14ac:dyDescent="0.25">
      <c r="AO711" s="13"/>
    </row>
    <row r="712" spans="41:41" x14ac:dyDescent="0.25">
      <c r="AO712" s="13"/>
    </row>
    <row r="713" spans="41:41" x14ac:dyDescent="0.25">
      <c r="AO713" s="13"/>
    </row>
    <row r="714" spans="41:41" x14ac:dyDescent="0.25">
      <c r="AO714" s="13"/>
    </row>
    <row r="715" spans="41:41" x14ac:dyDescent="0.25">
      <c r="AO715" s="13"/>
    </row>
    <row r="716" spans="41:41" x14ac:dyDescent="0.25">
      <c r="AO716" s="13"/>
    </row>
    <row r="717" spans="41:41" x14ac:dyDescent="0.25">
      <c r="AO717" s="13"/>
    </row>
    <row r="718" spans="41:41" x14ac:dyDescent="0.25">
      <c r="AO718" s="13"/>
    </row>
    <row r="719" spans="41:41" x14ac:dyDescent="0.25">
      <c r="AO719" s="13"/>
    </row>
    <row r="720" spans="41:41" x14ac:dyDescent="0.25">
      <c r="AO720" s="13"/>
    </row>
    <row r="721" spans="41:41" x14ac:dyDescent="0.25">
      <c r="AO721" s="13"/>
    </row>
    <row r="722" spans="41:41" x14ac:dyDescent="0.25">
      <c r="AO722" s="13"/>
    </row>
    <row r="723" spans="41:41" x14ac:dyDescent="0.25">
      <c r="AO723" s="13"/>
    </row>
    <row r="724" spans="41:41" x14ac:dyDescent="0.25">
      <c r="AO724" s="13"/>
    </row>
    <row r="725" spans="41:41" x14ac:dyDescent="0.25">
      <c r="AO725" s="13"/>
    </row>
    <row r="726" spans="41:41" x14ac:dyDescent="0.25">
      <c r="AO726" s="13"/>
    </row>
    <row r="727" spans="41:41" x14ac:dyDescent="0.25">
      <c r="AO727" s="13"/>
    </row>
    <row r="728" spans="41:41" x14ac:dyDescent="0.25">
      <c r="AO728" s="13"/>
    </row>
    <row r="729" spans="41:41" x14ac:dyDescent="0.25">
      <c r="AO729" s="13"/>
    </row>
    <row r="730" spans="41:41" x14ac:dyDescent="0.25">
      <c r="AO730" s="13"/>
    </row>
    <row r="731" spans="41:41" x14ac:dyDescent="0.25">
      <c r="AO731" s="13"/>
    </row>
    <row r="732" spans="41:41" x14ac:dyDescent="0.25">
      <c r="AO732" s="13"/>
    </row>
    <row r="733" spans="41:41" x14ac:dyDescent="0.25">
      <c r="AO733" s="13"/>
    </row>
    <row r="734" spans="41:41" x14ac:dyDescent="0.25">
      <c r="AO734" s="13"/>
    </row>
    <row r="735" spans="41:41" x14ac:dyDescent="0.25">
      <c r="AO735" s="13"/>
    </row>
    <row r="736" spans="41:41" x14ac:dyDescent="0.25">
      <c r="AO736" s="13"/>
    </row>
    <row r="737" spans="41:41" x14ac:dyDescent="0.25">
      <c r="AO737" s="13"/>
    </row>
    <row r="738" spans="41:41" x14ac:dyDescent="0.25">
      <c r="AO738" s="13"/>
    </row>
    <row r="739" spans="41:41" x14ac:dyDescent="0.25">
      <c r="AO739" s="13"/>
    </row>
    <row r="740" spans="41:41" x14ac:dyDescent="0.25">
      <c r="AO740" s="13"/>
    </row>
    <row r="741" spans="41:41" x14ac:dyDescent="0.25">
      <c r="AO741" s="13"/>
    </row>
    <row r="742" spans="41:41" x14ac:dyDescent="0.25">
      <c r="AO742" s="13"/>
    </row>
    <row r="743" spans="41:41" x14ac:dyDescent="0.25">
      <c r="AO743" s="13"/>
    </row>
    <row r="744" spans="41:41" x14ac:dyDescent="0.25">
      <c r="AO744" s="13"/>
    </row>
    <row r="745" spans="41:41" x14ac:dyDescent="0.25">
      <c r="AO745" s="13"/>
    </row>
    <row r="746" spans="41:41" x14ac:dyDescent="0.25">
      <c r="AO746" s="13"/>
    </row>
    <row r="747" spans="41:41" x14ac:dyDescent="0.25">
      <c r="AO747" s="13"/>
    </row>
    <row r="748" spans="41:41" x14ac:dyDescent="0.25">
      <c r="AO748" s="13"/>
    </row>
    <row r="749" spans="41:41" x14ac:dyDescent="0.25">
      <c r="AO749" s="13"/>
    </row>
    <row r="750" spans="41:41" x14ac:dyDescent="0.25">
      <c r="AO750" s="13"/>
    </row>
    <row r="751" spans="41:41" x14ac:dyDescent="0.25">
      <c r="AO751" s="13"/>
    </row>
    <row r="752" spans="41:41" x14ac:dyDescent="0.25">
      <c r="AO752" s="13"/>
    </row>
    <row r="753" spans="41:41" x14ac:dyDescent="0.25">
      <c r="AO753" s="13"/>
    </row>
    <row r="754" spans="41:41" x14ac:dyDescent="0.25">
      <c r="AO754" s="13"/>
    </row>
    <row r="755" spans="41:41" x14ac:dyDescent="0.25">
      <c r="AO755" s="13"/>
    </row>
    <row r="756" spans="41:41" x14ac:dyDescent="0.25">
      <c r="AO756" s="13"/>
    </row>
    <row r="757" spans="41:41" x14ac:dyDescent="0.25">
      <c r="AO757" s="13"/>
    </row>
    <row r="758" spans="41:41" x14ac:dyDescent="0.25">
      <c r="AO758" s="13"/>
    </row>
    <row r="759" spans="41:41" x14ac:dyDescent="0.25">
      <c r="AO759" s="13"/>
    </row>
    <row r="760" spans="41:41" x14ac:dyDescent="0.25">
      <c r="AO760" s="13"/>
    </row>
    <row r="761" spans="41:41" x14ac:dyDescent="0.25">
      <c r="AO761" s="13"/>
    </row>
    <row r="762" spans="41:41" x14ac:dyDescent="0.25">
      <c r="AO762" s="13"/>
    </row>
    <row r="763" spans="41:41" x14ac:dyDescent="0.25">
      <c r="AO763" s="13"/>
    </row>
    <row r="764" spans="41:41" x14ac:dyDescent="0.25">
      <c r="AO764" s="13"/>
    </row>
    <row r="765" spans="41:41" x14ac:dyDescent="0.25">
      <c r="AO765" s="13"/>
    </row>
    <row r="766" spans="41:41" x14ac:dyDescent="0.25">
      <c r="AO766" s="13"/>
    </row>
    <row r="767" spans="41:41" x14ac:dyDescent="0.25">
      <c r="AO767" s="13"/>
    </row>
    <row r="768" spans="41:41" x14ac:dyDescent="0.25">
      <c r="AO768" s="13"/>
    </row>
    <row r="769" spans="41:41" x14ac:dyDescent="0.25">
      <c r="AO769" s="13"/>
    </row>
    <row r="770" spans="41:41" x14ac:dyDescent="0.25">
      <c r="AO770" s="13"/>
    </row>
    <row r="771" spans="41:41" x14ac:dyDescent="0.25">
      <c r="AO771" s="13"/>
    </row>
    <row r="772" spans="41:41" x14ac:dyDescent="0.25">
      <c r="AO772" s="13"/>
    </row>
    <row r="773" spans="41:41" x14ac:dyDescent="0.25">
      <c r="AO773" s="13"/>
    </row>
    <row r="774" spans="41:41" x14ac:dyDescent="0.25">
      <c r="AO774" s="13"/>
    </row>
    <row r="775" spans="41:41" x14ac:dyDescent="0.25">
      <c r="AO775" s="13"/>
    </row>
    <row r="776" spans="41:41" x14ac:dyDescent="0.25">
      <c r="AO776" s="13"/>
    </row>
    <row r="777" spans="41:41" x14ac:dyDescent="0.25">
      <c r="AO777" s="13"/>
    </row>
    <row r="778" spans="41:41" x14ac:dyDescent="0.25">
      <c r="AO778" s="13"/>
    </row>
    <row r="779" spans="41:41" x14ac:dyDescent="0.25">
      <c r="AO779" s="13"/>
    </row>
    <row r="780" spans="41:41" x14ac:dyDescent="0.25">
      <c r="AO780" s="13"/>
    </row>
    <row r="781" spans="41:41" x14ac:dyDescent="0.25">
      <c r="AO781" s="13"/>
    </row>
    <row r="782" spans="41:41" x14ac:dyDescent="0.25">
      <c r="AO782" s="13"/>
    </row>
    <row r="783" spans="41:41" x14ac:dyDescent="0.25">
      <c r="AO783" s="13"/>
    </row>
    <row r="784" spans="41:41" x14ac:dyDescent="0.25">
      <c r="AO784" s="13"/>
    </row>
    <row r="785" spans="41:41" x14ac:dyDescent="0.25">
      <c r="AO785" s="13"/>
    </row>
    <row r="786" spans="41:41" x14ac:dyDescent="0.25">
      <c r="AO786" s="13"/>
    </row>
    <row r="787" spans="41:41" x14ac:dyDescent="0.25">
      <c r="AO787" s="13"/>
    </row>
    <row r="788" spans="41:41" x14ac:dyDescent="0.25">
      <c r="AO788" s="13"/>
    </row>
    <row r="789" spans="41:41" x14ac:dyDescent="0.25">
      <c r="AO789" s="13"/>
    </row>
    <row r="790" spans="41:41" x14ac:dyDescent="0.25">
      <c r="AO790" s="13"/>
    </row>
    <row r="791" spans="41:41" x14ac:dyDescent="0.25">
      <c r="AO791" s="13"/>
    </row>
    <row r="792" spans="41:41" x14ac:dyDescent="0.25">
      <c r="AO792" s="13"/>
    </row>
    <row r="793" spans="41:41" x14ac:dyDescent="0.25">
      <c r="AO793" s="13"/>
    </row>
    <row r="794" spans="41:41" x14ac:dyDescent="0.25">
      <c r="AO794" s="13"/>
    </row>
    <row r="795" spans="41:41" x14ac:dyDescent="0.25">
      <c r="AO795" s="13"/>
    </row>
    <row r="796" spans="41:41" x14ac:dyDescent="0.25">
      <c r="AO796" s="13"/>
    </row>
    <row r="797" spans="41:41" x14ac:dyDescent="0.25">
      <c r="AO797" s="13"/>
    </row>
    <row r="798" spans="41:41" x14ac:dyDescent="0.25">
      <c r="AO798" s="13"/>
    </row>
    <row r="799" spans="41:41" x14ac:dyDescent="0.25">
      <c r="AO799" s="13"/>
    </row>
    <row r="800" spans="41:41" x14ac:dyDescent="0.25">
      <c r="AO800" s="13"/>
    </row>
    <row r="801" spans="41:41" x14ac:dyDescent="0.25">
      <c r="AO801" s="13"/>
    </row>
    <row r="802" spans="41:41" x14ac:dyDescent="0.25">
      <c r="AO802" s="13"/>
    </row>
    <row r="803" spans="41:41" x14ac:dyDescent="0.25">
      <c r="AO803" s="13"/>
    </row>
    <row r="804" spans="41:41" x14ac:dyDescent="0.25">
      <c r="AO804" s="13"/>
    </row>
    <row r="805" spans="41:41" x14ac:dyDescent="0.25">
      <c r="AO805" s="13"/>
    </row>
    <row r="806" spans="41:41" x14ac:dyDescent="0.25">
      <c r="AO806" s="13"/>
    </row>
    <row r="807" spans="41:41" x14ac:dyDescent="0.25">
      <c r="AO807" s="13"/>
    </row>
    <row r="808" spans="41:41" x14ac:dyDescent="0.25">
      <c r="AO808" s="13"/>
    </row>
    <row r="809" spans="41:41" x14ac:dyDescent="0.25">
      <c r="AO809" s="13"/>
    </row>
    <row r="810" spans="41:41" x14ac:dyDescent="0.25">
      <c r="AO810" s="13"/>
    </row>
    <row r="811" spans="41:41" x14ac:dyDescent="0.25">
      <c r="AO811" s="13"/>
    </row>
    <row r="812" spans="41:41" x14ac:dyDescent="0.25">
      <c r="AO812" s="13"/>
    </row>
    <row r="813" spans="41:41" x14ac:dyDescent="0.25">
      <c r="AO813" s="13"/>
    </row>
    <row r="814" spans="41:41" x14ac:dyDescent="0.25">
      <c r="AO814" s="13"/>
    </row>
    <row r="815" spans="41:41" x14ac:dyDescent="0.25">
      <c r="AO815" s="13"/>
    </row>
    <row r="816" spans="41:41" x14ac:dyDescent="0.25">
      <c r="AO816" s="13"/>
    </row>
    <row r="817" spans="41:41" x14ac:dyDescent="0.25">
      <c r="AO817" s="13"/>
    </row>
    <row r="818" spans="41:41" x14ac:dyDescent="0.25">
      <c r="AO818" s="13"/>
    </row>
    <row r="819" spans="41:41" x14ac:dyDescent="0.25">
      <c r="AO819" s="13"/>
    </row>
    <row r="820" spans="41:41" x14ac:dyDescent="0.25">
      <c r="AO820" s="13"/>
    </row>
    <row r="821" spans="41:41" x14ac:dyDescent="0.25">
      <c r="AO821" s="13"/>
    </row>
    <row r="822" spans="41:41" x14ac:dyDescent="0.25">
      <c r="AO822" s="13"/>
    </row>
    <row r="823" spans="41:41" x14ac:dyDescent="0.25">
      <c r="AO823" s="13"/>
    </row>
    <row r="824" spans="41:41" x14ac:dyDescent="0.25">
      <c r="AO824" s="13"/>
    </row>
    <row r="825" spans="41:41" x14ac:dyDescent="0.25">
      <c r="AO825" s="13"/>
    </row>
    <row r="826" spans="41:41" x14ac:dyDescent="0.25">
      <c r="AO826" s="13"/>
    </row>
    <row r="827" spans="41:41" x14ac:dyDescent="0.25">
      <c r="AO827" s="13"/>
    </row>
    <row r="828" spans="41:41" x14ac:dyDescent="0.25">
      <c r="AO828" s="13"/>
    </row>
    <row r="829" spans="41:41" x14ac:dyDescent="0.25">
      <c r="AO829" s="13"/>
    </row>
    <row r="830" spans="41:41" x14ac:dyDescent="0.25">
      <c r="AO830" s="13"/>
    </row>
    <row r="831" spans="41:41" x14ac:dyDescent="0.25">
      <c r="AO831" s="13"/>
    </row>
    <row r="832" spans="41:41" x14ac:dyDescent="0.25">
      <c r="AO832" s="13"/>
    </row>
    <row r="833" spans="41:41" x14ac:dyDescent="0.25">
      <c r="AO833" s="13"/>
    </row>
    <row r="834" spans="41:41" x14ac:dyDescent="0.25">
      <c r="AO834" s="13"/>
    </row>
    <row r="835" spans="41:41" x14ac:dyDescent="0.25">
      <c r="AO835" s="13"/>
    </row>
    <row r="836" spans="41:41" x14ac:dyDescent="0.25">
      <c r="AO836" s="13"/>
    </row>
    <row r="837" spans="41:41" x14ac:dyDescent="0.25">
      <c r="AO837" s="13"/>
    </row>
    <row r="838" spans="41:41" x14ac:dyDescent="0.25">
      <c r="AO838" s="13"/>
    </row>
    <row r="839" spans="41:41" x14ac:dyDescent="0.25">
      <c r="AO839" s="13"/>
    </row>
    <row r="840" spans="41:41" x14ac:dyDescent="0.25">
      <c r="AO840" s="13"/>
    </row>
    <row r="841" spans="41:41" x14ac:dyDescent="0.25">
      <c r="AO841" s="13"/>
    </row>
    <row r="842" spans="41:41" x14ac:dyDescent="0.25">
      <c r="AO842" s="13"/>
    </row>
    <row r="843" spans="41:41" x14ac:dyDescent="0.25">
      <c r="AO843" s="13"/>
    </row>
    <row r="844" spans="41:41" x14ac:dyDescent="0.25">
      <c r="AO844" s="13"/>
    </row>
    <row r="845" spans="41:41" x14ac:dyDescent="0.25">
      <c r="AO845" s="13"/>
    </row>
    <row r="846" spans="41:41" x14ac:dyDescent="0.25">
      <c r="AO846" s="13"/>
    </row>
    <row r="847" spans="41:41" x14ac:dyDescent="0.25">
      <c r="AO847" s="13"/>
    </row>
    <row r="848" spans="41:41" x14ac:dyDescent="0.25">
      <c r="AO848" s="13"/>
    </row>
    <row r="849" spans="41:41" x14ac:dyDescent="0.25">
      <c r="AO849" s="13"/>
    </row>
    <row r="850" spans="41:41" x14ac:dyDescent="0.25">
      <c r="AO850" s="13"/>
    </row>
    <row r="851" spans="41:41" x14ac:dyDescent="0.25">
      <c r="AO851" s="13"/>
    </row>
    <row r="852" spans="41:41" x14ac:dyDescent="0.25">
      <c r="AO852" s="13"/>
    </row>
    <row r="853" spans="41:41" x14ac:dyDescent="0.25">
      <c r="AO853" s="13"/>
    </row>
    <row r="854" spans="41:41" x14ac:dyDescent="0.25">
      <c r="AO854" s="13"/>
    </row>
    <row r="855" spans="41:41" x14ac:dyDescent="0.25">
      <c r="AO855" s="13"/>
    </row>
    <row r="856" spans="41:41" x14ac:dyDescent="0.25">
      <c r="AO856" s="13"/>
    </row>
    <row r="857" spans="41:41" x14ac:dyDescent="0.25">
      <c r="AO857" s="13"/>
    </row>
    <row r="858" spans="41:41" x14ac:dyDescent="0.25">
      <c r="AO858" s="13"/>
    </row>
    <row r="859" spans="41:41" x14ac:dyDescent="0.25">
      <c r="AO859" s="13"/>
    </row>
    <row r="860" spans="41:41" x14ac:dyDescent="0.25">
      <c r="AO860" s="13"/>
    </row>
    <row r="861" spans="41:41" x14ac:dyDescent="0.25">
      <c r="AO861" s="13"/>
    </row>
    <row r="862" spans="41:41" x14ac:dyDescent="0.25">
      <c r="AO862" s="13"/>
    </row>
    <row r="863" spans="41:41" x14ac:dyDescent="0.25">
      <c r="AO863" s="13"/>
    </row>
    <row r="864" spans="41:41" x14ac:dyDescent="0.25">
      <c r="AO864" s="13"/>
    </row>
    <row r="865" spans="41:41" x14ac:dyDescent="0.25">
      <c r="AO865" s="13"/>
    </row>
    <row r="866" spans="41:41" x14ac:dyDescent="0.25">
      <c r="AO866" s="13"/>
    </row>
    <row r="867" spans="41:41" x14ac:dyDescent="0.25">
      <c r="AO867" s="13"/>
    </row>
    <row r="868" spans="41:41" x14ac:dyDescent="0.25">
      <c r="AO868" s="13"/>
    </row>
    <row r="869" spans="41:41" x14ac:dyDescent="0.25">
      <c r="AO869" s="13"/>
    </row>
    <row r="870" spans="41:41" x14ac:dyDescent="0.25">
      <c r="AO870" s="13"/>
    </row>
    <row r="871" spans="41:41" x14ac:dyDescent="0.25">
      <c r="AO871" s="13"/>
    </row>
    <row r="872" spans="41:41" x14ac:dyDescent="0.25">
      <c r="AO872" s="13"/>
    </row>
    <row r="873" spans="41:41" x14ac:dyDescent="0.25">
      <c r="AO873" s="13"/>
    </row>
    <row r="874" spans="41:41" x14ac:dyDescent="0.25">
      <c r="AO874" s="13"/>
    </row>
    <row r="875" spans="41:41" x14ac:dyDescent="0.25">
      <c r="AO875" s="13"/>
    </row>
    <row r="876" spans="41:41" x14ac:dyDescent="0.25">
      <c r="AO876" s="13"/>
    </row>
    <row r="877" spans="41:41" x14ac:dyDescent="0.25">
      <c r="AO877" s="13"/>
    </row>
    <row r="878" spans="41:41" x14ac:dyDescent="0.25">
      <c r="AO878" s="13"/>
    </row>
    <row r="879" spans="41:41" x14ac:dyDescent="0.25">
      <c r="AO879" s="13"/>
    </row>
    <row r="880" spans="41:41" x14ac:dyDescent="0.25">
      <c r="AO880" s="13"/>
    </row>
    <row r="881" spans="41:41" x14ac:dyDescent="0.25">
      <c r="AO881" s="13"/>
    </row>
    <row r="882" spans="41:41" x14ac:dyDescent="0.25">
      <c r="AO882" s="13"/>
    </row>
    <row r="883" spans="41:41" x14ac:dyDescent="0.25">
      <c r="AO883" s="13"/>
    </row>
    <row r="884" spans="41:41" x14ac:dyDescent="0.25">
      <c r="AO884" s="13"/>
    </row>
    <row r="885" spans="41:41" x14ac:dyDescent="0.25">
      <c r="AO885" s="13"/>
    </row>
    <row r="886" spans="41:41" x14ac:dyDescent="0.25">
      <c r="AO886" s="13"/>
    </row>
    <row r="887" spans="41:41" x14ac:dyDescent="0.25">
      <c r="AO887" s="13"/>
    </row>
    <row r="888" spans="41:41" x14ac:dyDescent="0.25">
      <c r="AO888" s="13"/>
    </row>
    <row r="889" spans="41:41" x14ac:dyDescent="0.25">
      <c r="AO889" s="13"/>
    </row>
    <row r="890" spans="41:41" x14ac:dyDescent="0.25">
      <c r="AO890" s="13"/>
    </row>
    <row r="891" spans="41:41" x14ac:dyDescent="0.25">
      <c r="AO891" s="13"/>
    </row>
    <row r="892" spans="41:41" x14ac:dyDescent="0.25">
      <c r="AO892" s="13"/>
    </row>
    <row r="893" spans="41:41" x14ac:dyDescent="0.25">
      <c r="AO893" s="13"/>
    </row>
    <row r="894" spans="41:41" x14ac:dyDescent="0.25">
      <c r="AO894" s="13"/>
    </row>
    <row r="895" spans="41:41" x14ac:dyDescent="0.25">
      <c r="AO895" s="13"/>
    </row>
    <row r="896" spans="41:41" x14ac:dyDescent="0.25">
      <c r="AO896" s="13"/>
    </row>
    <row r="897" spans="41:41" x14ac:dyDescent="0.25">
      <c r="AO897" s="13"/>
    </row>
    <row r="898" spans="41:41" x14ac:dyDescent="0.25">
      <c r="AO898" s="13"/>
    </row>
    <row r="899" spans="41:41" x14ac:dyDescent="0.25">
      <c r="AO899" s="13"/>
    </row>
    <row r="900" spans="41:41" x14ac:dyDescent="0.25">
      <c r="AO900" s="13"/>
    </row>
    <row r="901" spans="41:41" x14ac:dyDescent="0.25">
      <c r="AO901" s="13"/>
    </row>
    <row r="902" spans="41:41" x14ac:dyDescent="0.25">
      <c r="AO902" s="13"/>
    </row>
    <row r="903" spans="41:41" x14ac:dyDescent="0.25">
      <c r="AO903" s="13"/>
    </row>
    <row r="904" spans="41:41" x14ac:dyDescent="0.25">
      <c r="AO904" s="13"/>
    </row>
    <row r="905" spans="41:41" x14ac:dyDescent="0.25">
      <c r="AO905" s="13"/>
    </row>
    <row r="906" spans="41:41" x14ac:dyDescent="0.25">
      <c r="AO906" s="13"/>
    </row>
    <row r="907" spans="41:41" x14ac:dyDescent="0.25">
      <c r="AO907" s="13"/>
    </row>
    <row r="908" spans="41:41" x14ac:dyDescent="0.25">
      <c r="AO908" s="13"/>
    </row>
    <row r="909" spans="41:41" x14ac:dyDescent="0.25">
      <c r="AO909" s="13"/>
    </row>
    <row r="910" spans="41:41" x14ac:dyDescent="0.25">
      <c r="AO910" s="13"/>
    </row>
    <row r="911" spans="41:41" x14ac:dyDescent="0.25">
      <c r="AO911" s="13"/>
    </row>
    <row r="912" spans="41:41" x14ac:dyDescent="0.25">
      <c r="AO912" s="13"/>
    </row>
    <row r="913" spans="41:41" x14ac:dyDescent="0.25">
      <c r="AO913" s="13"/>
    </row>
    <row r="914" spans="41:41" x14ac:dyDescent="0.25">
      <c r="AO914" s="13"/>
    </row>
    <row r="915" spans="41:41" x14ac:dyDescent="0.25">
      <c r="AO915" s="13"/>
    </row>
    <row r="916" spans="41:41" x14ac:dyDescent="0.25">
      <c r="AO916" s="13"/>
    </row>
    <row r="917" spans="41:41" x14ac:dyDescent="0.25">
      <c r="AO917" s="13"/>
    </row>
    <row r="918" spans="41:41" x14ac:dyDescent="0.25">
      <c r="AO918" s="13"/>
    </row>
    <row r="919" spans="41:41" x14ac:dyDescent="0.25">
      <c r="AO919" s="13"/>
    </row>
    <row r="920" spans="41:41" x14ac:dyDescent="0.25">
      <c r="AO920" s="13"/>
    </row>
    <row r="921" spans="41:41" x14ac:dyDescent="0.25">
      <c r="AO921" s="13"/>
    </row>
    <row r="922" spans="41:41" x14ac:dyDescent="0.25">
      <c r="AO922" s="13"/>
    </row>
    <row r="923" spans="41:41" x14ac:dyDescent="0.25">
      <c r="AO923" s="13"/>
    </row>
    <row r="924" spans="41:41" x14ac:dyDescent="0.25">
      <c r="AO924" s="13"/>
    </row>
    <row r="925" spans="41:41" x14ac:dyDescent="0.25">
      <c r="AO925" s="13"/>
    </row>
    <row r="926" spans="41:41" x14ac:dyDescent="0.25">
      <c r="AO926" s="13"/>
    </row>
    <row r="927" spans="41:41" x14ac:dyDescent="0.25">
      <c r="AO927" s="13"/>
    </row>
    <row r="928" spans="41:41" x14ac:dyDescent="0.25">
      <c r="AO928" s="13"/>
    </row>
    <row r="929" spans="41:41" x14ac:dyDescent="0.25">
      <c r="AO929" s="13"/>
    </row>
    <row r="930" spans="41:41" x14ac:dyDescent="0.25">
      <c r="AO930" s="13"/>
    </row>
    <row r="931" spans="41:41" x14ac:dyDescent="0.25">
      <c r="AO931" s="13"/>
    </row>
    <row r="932" spans="41:41" x14ac:dyDescent="0.25">
      <c r="AO932" s="13"/>
    </row>
    <row r="933" spans="41:41" x14ac:dyDescent="0.25">
      <c r="AO933" s="13"/>
    </row>
    <row r="934" spans="41:41" x14ac:dyDescent="0.25">
      <c r="AO934" s="13"/>
    </row>
    <row r="935" spans="41:41" x14ac:dyDescent="0.25">
      <c r="AO935" s="13"/>
    </row>
    <row r="936" spans="41:41" x14ac:dyDescent="0.25">
      <c r="AO936" s="13"/>
    </row>
    <row r="937" spans="41:41" x14ac:dyDescent="0.25">
      <c r="AO937" s="13"/>
    </row>
    <row r="938" spans="41:41" x14ac:dyDescent="0.25">
      <c r="AO938" s="13"/>
    </row>
    <row r="939" spans="41:41" x14ac:dyDescent="0.25">
      <c r="AO939" s="13"/>
    </row>
    <row r="940" spans="41:41" x14ac:dyDescent="0.25">
      <c r="AO940" s="13"/>
    </row>
    <row r="941" spans="41:41" x14ac:dyDescent="0.25">
      <c r="AO941" s="13"/>
    </row>
    <row r="942" spans="41:41" x14ac:dyDescent="0.25">
      <c r="AO942" s="13"/>
    </row>
    <row r="943" spans="41:41" x14ac:dyDescent="0.25">
      <c r="AO943" s="13"/>
    </row>
    <row r="944" spans="41:41" x14ac:dyDescent="0.25">
      <c r="AO944" s="13"/>
    </row>
    <row r="945" spans="41:41" x14ac:dyDescent="0.25">
      <c r="AO945" s="13"/>
    </row>
    <row r="946" spans="41:41" x14ac:dyDescent="0.25">
      <c r="AO946" s="13"/>
    </row>
    <row r="947" spans="41:41" x14ac:dyDescent="0.25">
      <c r="AO947" s="13"/>
    </row>
    <row r="948" spans="41:41" x14ac:dyDescent="0.25">
      <c r="AO948" s="13"/>
    </row>
    <row r="949" spans="41:41" x14ac:dyDescent="0.25">
      <c r="AO949" s="13"/>
    </row>
    <row r="950" spans="41:41" x14ac:dyDescent="0.25">
      <c r="AO950" s="13"/>
    </row>
    <row r="951" spans="41:41" x14ac:dyDescent="0.25">
      <c r="AO951" s="13"/>
    </row>
    <row r="952" spans="41:41" x14ac:dyDescent="0.25">
      <c r="AO952" s="13"/>
    </row>
    <row r="953" spans="41:41" x14ac:dyDescent="0.25">
      <c r="AO953" s="13"/>
    </row>
    <row r="954" spans="41:41" x14ac:dyDescent="0.25">
      <c r="AO954" s="13"/>
    </row>
    <row r="955" spans="41:41" x14ac:dyDescent="0.25">
      <c r="AO955" s="13"/>
    </row>
    <row r="956" spans="41:41" x14ac:dyDescent="0.25">
      <c r="AO956" s="13"/>
    </row>
    <row r="957" spans="41:41" x14ac:dyDescent="0.25">
      <c r="AO957" s="13"/>
    </row>
    <row r="958" spans="41:41" x14ac:dyDescent="0.25">
      <c r="AO958" s="13"/>
    </row>
    <row r="959" spans="41:41" x14ac:dyDescent="0.25">
      <c r="AO959" s="13"/>
    </row>
    <row r="960" spans="41:41" x14ac:dyDescent="0.25">
      <c r="AO960" s="13"/>
    </row>
    <row r="961" spans="41:41" x14ac:dyDescent="0.25">
      <c r="AO961" s="13"/>
    </row>
    <row r="962" spans="41:41" x14ac:dyDescent="0.25">
      <c r="AO962" s="13"/>
    </row>
    <row r="963" spans="41:41" x14ac:dyDescent="0.25">
      <c r="AO963" s="13"/>
    </row>
    <row r="964" spans="41:41" x14ac:dyDescent="0.25">
      <c r="AO964" s="13"/>
    </row>
    <row r="965" spans="41:41" x14ac:dyDescent="0.25">
      <c r="AO965" s="13"/>
    </row>
    <row r="966" spans="41:41" x14ac:dyDescent="0.25">
      <c r="AO966" s="13"/>
    </row>
    <row r="967" spans="41:41" x14ac:dyDescent="0.25">
      <c r="AO967" s="13"/>
    </row>
    <row r="968" spans="41:41" x14ac:dyDescent="0.25">
      <c r="AO968" s="13"/>
    </row>
    <row r="969" spans="41:41" x14ac:dyDescent="0.25">
      <c r="AO969" s="13"/>
    </row>
    <row r="970" spans="41:41" x14ac:dyDescent="0.25">
      <c r="AO970" s="13"/>
    </row>
    <row r="971" spans="41:41" x14ac:dyDescent="0.25">
      <c r="AO971" s="13"/>
    </row>
    <row r="972" spans="41:41" x14ac:dyDescent="0.25">
      <c r="AO972" s="13"/>
    </row>
    <row r="973" spans="41:41" x14ac:dyDescent="0.25">
      <c r="AO973" s="13"/>
    </row>
    <row r="974" spans="41:41" x14ac:dyDescent="0.25">
      <c r="AO974" s="13"/>
    </row>
    <row r="975" spans="41:41" x14ac:dyDescent="0.25">
      <c r="AO975" s="13"/>
    </row>
    <row r="976" spans="41:41" x14ac:dyDescent="0.25">
      <c r="AO976" s="13"/>
    </row>
    <row r="977" spans="41:41" x14ac:dyDescent="0.25">
      <c r="AO977" s="13"/>
    </row>
    <row r="978" spans="41:41" x14ac:dyDescent="0.25">
      <c r="AO978" s="13"/>
    </row>
    <row r="979" spans="41:41" x14ac:dyDescent="0.25">
      <c r="AO979" s="13"/>
    </row>
    <row r="980" spans="41:41" x14ac:dyDescent="0.25">
      <c r="AO980" s="13"/>
    </row>
    <row r="981" spans="41:41" x14ac:dyDescent="0.25">
      <c r="AO981" s="13"/>
    </row>
    <row r="982" spans="41:41" x14ac:dyDescent="0.25">
      <c r="AO982" s="13"/>
    </row>
    <row r="983" spans="41:41" x14ac:dyDescent="0.25">
      <c r="AO983" s="13"/>
    </row>
    <row r="984" spans="41:41" x14ac:dyDescent="0.25">
      <c r="AO984" s="13"/>
    </row>
    <row r="985" spans="41:41" x14ac:dyDescent="0.25">
      <c r="AO985" s="13"/>
    </row>
    <row r="986" spans="41:41" x14ac:dyDescent="0.25">
      <c r="AO986" s="13"/>
    </row>
    <row r="987" spans="41:41" x14ac:dyDescent="0.25">
      <c r="AO987" s="13"/>
    </row>
    <row r="988" spans="41:41" x14ac:dyDescent="0.25">
      <c r="AO988" s="13"/>
    </row>
    <row r="989" spans="41:41" x14ac:dyDescent="0.25">
      <c r="AO989" s="13"/>
    </row>
    <row r="990" spans="41:41" x14ac:dyDescent="0.25">
      <c r="AO990" s="13"/>
    </row>
    <row r="991" spans="41:41" x14ac:dyDescent="0.25">
      <c r="AO991" s="13"/>
    </row>
    <row r="992" spans="41:41" x14ac:dyDescent="0.25">
      <c r="AO992" s="13"/>
    </row>
    <row r="993" spans="41:41" x14ac:dyDescent="0.25">
      <c r="AO993" s="13"/>
    </row>
    <row r="994" spans="41:41" x14ac:dyDescent="0.25">
      <c r="AO994" s="13"/>
    </row>
    <row r="995" spans="41:41" x14ac:dyDescent="0.25">
      <c r="AO995" s="13"/>
    </row>
    <row r="996" spans="41:41" x14ac:dyDescent="0.25">
      <c r="AO996" s="13"/>
    </row>
    <row r="997" spans="41:41" x14ac:dyDescent="0.25">
      <c r="AO997" s="13"/>
    </row>
    <row r="998" spans="41:41" x14ac:dyDescent="0.25">
      <c r="AO998" s="13"/>
    </row>
    <row r="999" spans="41:41" x14ac:dyDescent="0.25">
      <c r="AO999" s="13"/>
    </row>
    <row r="1000" spans="41:41" x14ac:dyDescent="0.25">
      <c r="AO1000" s="13"/>
    </row>
    <row r="1001" spans="41:41" x14ac:dyDescent="0.25">
      <c r="AO1001" s="13"/>
    </row>
    <row r="1002" spans="41:41" x14ac:dyDescent="0.25">
      <c r="AO1002" s="13"/>
    </row>
    <row r="1003" spans="41:41" x14ac:dyDescent="0.25">
      <c r="AO1003" s="13"/>
    </row>
    <row r="1004" spans="41:41" x14ac:dyDescent="0.25">
      <c r="AO1004" s="13"/>
    </row>
    <row r="1005" spans="41:41" x14ac:dyDescent="0.25">
      <c r="AO1005" s="13"/>
    </row>
    <row r="1006" spans="41:41" x14ac:dyDescent="0.25">
      <c r="AO1006" s="13"/>
    </row>
    <row r="1007" spans="41:41" x14ac:dyDescent="0.25">
      <c r="AO1007" s="13"/>
    </row>
    <row r="1008" spans="41:41" x14ac:dyDescent="0.25">
      <c r="AO1008" s="13"/>
    </row>
    <row r="1009" spans="41:41" x14ac:dyDescent="0.25">
      <c r="AO1009" s="13"/>
    </row>
    <row r="1010" spans="41:41" x14ac:dyDescent="0.25">
      <c r="AO1010" s="13"/>
    </row>
    <row r="1011" spans="41:41" x14ac:dyDescent="0.25">
      <c r="AO1011" s="13"/>
    </row>
    <row r="1012" spans="41:41" x14ac:dyDescent="0.25">
      <c r="AO1012" s="13"/>
    </row>
    <row r="1013" spans="41:41" x14ac:dyDescent="0.25">
      <c r="AO1013" s="13"/>
    </row>
    <row r="1014" spans="41:41" x14ac:dyDescent="0.25">
      <c r="AO1014" s="13"/>
    </row>
    <row r="1015" spans="41:41" x14ac:dyDescent="0.25">
      <c r="AO1015" s="13"/>
    </row>
    <row r="1016" spans="41:41" x14ac:dyDescent="0.25">
      <c r="AO1016" s="13"/>
    </row>
    <row r="1017" spans="41:41" x14ac:dyDescent="0.25">
      <c r="AO1017" s="13"/>
    </row>
    <row r="1018" spans="41:41" x14ac:dyDescent="0.25">
      <c r="AO1018" s="13"/>
    </row>
    <row r="1019" spans="41:41" x14ac:dyDescent="0.25">
      <c r="AO1019" s="13"/>
    </row>
    <row r="1020" spans="41:41" x14ac:dyDescent="0.25">
      <c r="AO1020" s="13"/>
    </row>
    <row r="1021" spans="41:41" x14ac:dyDescent="0.25">
      <c r="AO1021" s="13"/>
    </row>
    <row r="1022" spans="41:41" x14ac:dyDescent="0.25">
      <c r="AO1022" s="13"/>
    </row>
    <row r="1023" spans="41:41" x14ac:dyDescent="0.25">
      <c r="AO1023" s="13"/>
    </row>
    <row r="1024" spans="41:41" x14ac:dyDescent="0.25">
      <c r="AO1024" s="13"/>
    </row>
    <row r="1025" spans="41:41" x14ac:dyDescent="0.25">
      <c r="AO1025" s="13"/>
    </row>
    <row r="1026" spans="41:41" x14ac:dyDescent="0.25">
      <c r="AO1026" s="13"/>
    </row>
    <row r="1027" spans="41:41" x14ac:dyDescent="0.25">
      <c r="AO1027" s="13"/>
    </row>
    <row r="1028" spans="41:41" x14ac:dyDescent="0.25">
      <c r="AO1028" s="13"/>
    </row>
    <row r="1029" spans="41:41" x14ac:dyDescent="0.25">
      <c r="AO1029" s="13"/>
    </row>
    <row r="1030" spans="41:41" x14ac:dyDescent="0.25">
      <c r="AO1030" s="13"/>
    </row>
    <row r="1031" spans="41:41" x14ac:dyDescent="0.25">
      <c r="AO1031" s="13"/>
    </row>
    <row r="1032" spans="41:41" x14ac:dyDescent="0.25">
      <c r="AO1032" s="13"/>
    </row>
    <row r="1033" spans="41:41" x14ac:dyDescent="0.25">
      <c r="AO1033" s="13"/>
    </row>
    <row r="1034" spans="41:41" x14ac:dyDescent="0.25">
      <c r="AO1034" s="13"/>
    </row>
    <row r="1035" spans="41:41" x14ac:dyDescent="0.25">
      <c r="AO1035" s="13"/>
    </row>
    <row r="1036" spans="41:41" x14ac:dyDescent="0.25">
      <c r="AO1036" s="13"/>
    </row>
    <row r="1037" spans="41:41" x14ac:dyDescent="0.25">
      <c r="AO1037" s="13"/>
    </row>
    <row r="1038" spans="41:41" x14ac:dyDescent="0.25">
      <c r="AO1038" s="13"/>
    </row>
    <row r="1039" spans="41:41" x14ac:dyDescent="0.25">
      <c r="AO1039" s="13"/>
    </row>
    <row r="1040" spans="41:41" x14ac:dyDescent="0.25">
      <c r="AO1040" s="13"/>
    </row>
    <row r="1041" spans="41:41" x14ac:dyDescent="0.25">
      <c r="AO1041" s="13"/>
    </row>
    <row r="1042" spans="41:41" x14ac:dyDescent="0.25">
      <c r="AO1042" s="13"/>
    </row>
    <row r="1043" spans="41:41" x14ac:dyDescent="0.25">
      <c r="AO1043" s="13"/>
    </row>
    <row r="1044" spans="41:41" x14ac:dyDescent="0.25">
      <c r="AO1044" s="13"/>
    </row>
    <row r="1045" spans="41:41" x14ac:dyDescent="0.25">
      <c r="AO1045" s="13"/>
    </row>
    <row r="1046" spans="41:41" x14ac:dyDescent="0.25">
      <c r="AO1046" s="13"/>
    </row>
    <row r="1047" spans="41:41" x14ac:dyDescent="0.25">
      <c r="AO1047" s="13"/>
    </row>
    <row r="1048" spans="41:41" x14ac:dyDescent="0.25">
      <c r="AO1048" s="13"/>
    </row>
    <row r="1049" spans="41:41" x14ac:dyDescent="0.25">
      <c r="AO1049" s="13"/>
    </row>
    <row r="1050" spans="41:41" x14ac:dyDescent="0.25">
      <c r="AO1050" s="13"/>
    </row>
    <row r="1051" spans="41:41" x14ac:dyDescent="0.25">
      <c r="AO1051" s="13"/>
    </row>
    <row r="1052" spans="41:41" x14ac:dyDescent="0.25">
      <c r="AO1052" s="13"/>
    </row>
    <row r="1053" spans="41:41" x14ac:dyDescent="0.25">
      <c r="AO1053" s="13"/>
    </row>
    <row r="1054" spans="41:41" x14ac:dyDescent="0.25">
      <c r="AO1054" s="13"/>
    </row>
    <row r="1055" spans="41:41" x14ac:dyDescent="0.25">
      <c r="AO1055" s="13"/>
    </row>
    <row r="1056" spans="41:41" x14ac:dyDescent="0.25">
      <c r="AO1056" s="13"/>
    </row>
    <row r="1057" spans="41:41" x14ac:dyDescent="0.25">
      <c r="AO1057" s="13"/>
    </row>
    <row r="1058" spans="41:41" x14ac:dyDescent="0.25">
      <c r="AO1058" s="13"/>
    </row>
    <row r="1059" spans="41:41" x14ac:dyDescent="0.25">
      <c r="AO1059" s="13"/>
    </row>
    <row r="1060" spans="41:41" x14ac:dyDescent="0.25">
      <c r="AO1060" s="13"/>
    </row>
    <row r="1061" spans="41:41" x14ac:dyDescent="0.25">
      <c r="AO1061" s="13"/>
    </row>
    <row r="1062" spans="41:41" x14ac:dyDescent="0.25">
      <c r="AO1062" s="13"/>
    </row>
    <row r="1063" spans="41:41" x14ac:dyDescent="0.25">
      <c r="AO1063" s="13"/>
    </row>
    <row r="1064" spans="41:41" x14ac:dyDescent="0.25">
      <c r="AO1064" s="13"/>
    </row>
    <row r="1065" spans="41:41" x14ac:dyDescent="0.25">
      <c r="AO1065" s="13"/>
    </row>
    <row r="1066" spans="41:41" x14ac:dyDescent="0.25">
      <c r="AO1066" s="13"/>
    </row>
    <row r="1067" spans="41:41" x14ac:dyDescent="0.25">
      <c r="AO1067" s="13"/>
    </row>
    <row r="1068" spans="41:41" x14ac:dyDescent="0.25">
      <c r="AO1068" s="13"/>
    </row>
    <row r="1069" spans="41:41" x14ac:dyDescent="0.25">
      <c r="AO1069" s="13"/>
    </row>
    <row r="1070" spans="41:41" x14ac:dyDescent="0.25">
      <c r="AO1070" s="13"/>
    </row>
    <row r="1071" spans="41:41" x14ac:dyDescent="0.25">
      <c r="AO1071" s="13"/>
    </row>
    <row r="1072" spans="41:41" x14ac:dyDescent="0.25">
      <c r="AO1072" s="13"/>
    </row>
    <row r="1073" spans="41:41" x14ac:dyDescent="0.25">
      <c r="AO1073" s="13"/>
    </row>
    <row r="1074" spans="41:41" x14ac:dyDescent="0.25">
      <c r="AO1074" s="13"/>
    </row>
    <row r="1075" spans="41:41" x14ac:dyDescent="0.25">
      <c r="AO1075" s="13"/>
    </row>
    <row r="1076" spans="41:41" x14ac:dyDescent="0.25">
      <c r="AO1076" s="13"/>
    </row>
    <row r="1077" spans="41:41" x14ac:dyDescent="0.25">
      <c r="AO1077" s="13"/>
    </row>
    <row r="1078" spans="41:41" x14ac:dyDescent="0.25">
      <c r="AO1078" s="13"/>
    </row>
    <row r="1079" spans="41:41" x14ac:dyDescent="0.25">
      <c r="AO1079" s="13"/>
    </row>
    <row r="1080" spans="41:41" x14ac:dyDescent="0.25">
      <c r="AO1080" s="13"/>
    </row>
    <row r="1081" spans="41:41" x14ac:dyDescent="0.25">
      <c r="AO1081" s="13"/>
    </row>
    <row r="1082" spans="41:41" x14ac:dyDescent="0.25">
      <c r="AO1082" s="13"/>
    </row>
    <row r="1083" spans="41:41" x14ac:dyDescent="0.25">
      <c r="AO1083" s="13"/>
    </row>
    <row r="1084" spans="41:41" x14ac:dyDescent="0.25">
      <c r="AO1084" s="13"/>
    </row>
    <row r="1085" spans="41:41" x14ac:dyDescent="0.25">
      <c r="AO1085" s="13"/>
    </row>
    <row r="1086" spans="41:41" x14ac:dyDescent="0.25">
      <c r="AO1086" s="13"/>
    </row>
    <row r="1087" spans="41:41" x14ac:dyDescent="0.25">
      <c r="AO1087" s="13"/>
    </row>
    <row r="1088" spans="41:41" x14ac:dyDescent="0.25">
      <c r="AO1088" s="13"/>
    </row>
    <row r="1089" spans="41:41" x14ac:dyDescent="0.25">
      <c r="AO1089" s="13"/>
    </row>
    <row r="1090" spans="41:41" x14ac:dyDescent="0.25">
      <c r="AO1090" s="13"/>
    </row>
    <row r="1091" spans="41:41" x14ac:dyDescent="0.25">
      <c r="AO1091" s="13"/>
    </row>
    <row r="1092" spans="41:41" x14ac:dyDescent="0.25">
      <c r="AO1092" s="13"/>
    </row>
    <row r="1093" spans="41:41" x14ac:dyDescent="0.25">
      <c r="AO1093" s="13"/>
    </row>
    <row r="1094" spans="41:41" x14ac:dyDescent="0.25">
      <c r="AO1094" s="13"/>
    </row>
    <row r="1095" spans="41:41" x14ac:dyDescent="0.25">
      <c r="AO1095" s="13"/>
    </row>
    <row r="1096" spans="41:41" x14ac:dyDescent="0.25">
      <c r="AO1096" s="13"/>
    </row>
    <row r="1097" spans="41:41" x14ac:dyDescent="0.25">
      <c r="AO1097" s="13"/>
    </row>
    <row r="1098" spans="41:41" x14ac:dyDescent="0.25">
      <c r="AO1098" s="13"/>
    </row>
    <row r="1099" spans="41:41" x14ac:dyDescent="0.25">
      <c r="AO1099" s="13"/>
    </row>
    <row r="1100" spans="41:41" x14ac:dyDescent="0.25">
      <c r="AO1100" s="13"/>
    </row>
    <row r="1101" spans="41:41" x14ac:dyDescent="0.25">
      <c r="AO1101" s="13"/>
    </row>
    <row r="1102" spans="41:41" x14ac:dyDescent="0.25">
      <c r="AO1102" s="13"/>
    </row>
    <row r="1103" spans="41:41" x14ac:dyDescent="0.25">
      <c r="AO1103" s="13"/>
    </row>
    <row r="1104" spans="41:41" x14ac:dyDescent="0.25">
      <c r="AO1104" s="13"/>
    </row>
    <row r="1105" spans="41:41" x14ac:dyDescent="0.25">
      <c r="AO1105" s="13"/>
    </row>
    <row r="1106" spans="41:41" x14ac:dyDescent="0.25">
      <c r="AO1106" s="13"/>
    </row>
    <row r="1107" spans="41:41" x14ac:dyDescent="0.25">
      <c r="AO1107" s="13"/>
    </row>
    <row r="1108" spans="41:41" x14ac:dyDescent="0.25">
      <c r="AO1108" s="13"/>
    </row>
    <row r="1109" spans="41:41" x14ac:dyDescent="0.25">
      <c r="AO1109" s="13"/>
    </row>
    <row r="1110" spans="41:41" x14ac:dyDescent="0.25">
      <c r="AO1110" s="13"/>
    </row>
    <row r="1111" spans="41:41" x14ac:dyDescent="0.25">
      <c r="AO1111" s="13"/>
    </row>
    <row r="1112" spans="41:41" x14ac:dyDescent="0.25">
      <c r="AO1112" s="13"/>
    </row>
    <row r="1113" spans="41:41" x14ac:dyDescent="0.25">
      <c r="AO1113" s="13"/>
    </row>
    <row r="1114" spans="41:41" x14ac:dyDescent="0.25">
      <c r="AO1114" s="13"/>
    </row>
    <row r="1115" spans="41:41" x14ac:dyDescent="0.25">
      <c r="AO1115" s="13"/>
    </row>
    <row r="1116" spans="41:41" x14ac:dyDescent="0.25">
      <c r="AO1116" s="13"/>
    </row>
    <row r="1117" spans="41:41" x14ac:dyDescent="0.25">
      <c r="AO1117" s="13"/>
    </row>
    <row r="1118" spans="41:41" x14ac:dyDescent="0.25">
      <c r="AO1118" s="13"/>
    </row>
    <row r="1119" spans="41:41" x14ac:dyDescent="0.25">
      <c r="AO1119" s="13"/>
    </row>
    <row r="1120" spans="41:41" x14ac:dyDescent="0.25">
      <c r="AO1120" s="13"/>
    </row>
    <row r="1121" spans="41:41" x14ac:dyDescent="0.25">
      <c r="AO1121" s="13"/>
    </row>
    <row r="1122" spans="41:41" x14ac:dyDescent="0.25">
      <c r="AO1122" s="13"/>
    </row>
    <row r="1123" spans="41:41" x14ac:dyDescent="0.25">
      <c r="AO1123" s="13"/>
    </row>
    <row r="1124" spans="41:41" x14ac:dyDescent="0.25">
      <c r="AO1124" s="13"/>
    </row>
    <row r="1125" spans="41:41" x14ac:dyDescent="0.25">
      <c r="AO1125" s="13"/>
    </row>
    <row r="1126" spans="41:41" x14ac:dyDescent="0.25">
      <c r="AO1126" s="13"/>
    </row>
    <row r="1127" spans="41:41" x14ac:dyDescent="0.25">
      <c r="AO1127" s="13"/>
    </row>
    <row r="1128" spans="41:41" x14ac:dyDescent="0.25">
      <c r="AO1128" s="13"/>
    </row>
    <row r="1129" spans="41:41" x14ac:dyDescent="0.25">
      <c r="AO1129" s="13"/>
    </row>
    <row r="1130" spans="41:41" x14ac:dyDescent="0.25">
      <c r="AO1130" s="13"/>
    </row>
    <row r="1131" spans="41:41" x14ac:dyDescent="0.25">
      <c r="AO1131" s="13"/>
    </row>
    <row r="1132" spans="41:41" x14ac:dyDescent="0.25">
      <c r="AO1132" s="13"/>
    </row>
    <row r="1133" spans="41:41" x14ac:dyDescent="0.25">
      <c r="AO1133" s="13"/>
    </row>
    <row r="1134" spans="41:41" x14ac:dyDescent="0.25">
      <c r="AO1134" s="13"/>
    </row>
    <row r="1135" spans="41:41" x14ac:dyDescent="0.25">
      <c r="AO1135" s="13"/>
    </row>
    <row r="1136" spans="41:41" x14ac:dyDescent="0.25">
      <c r="AO1136" s="13"/>
    </row>
    <row r="1137" spans="41:41" x14ac:dyDescent="0.25">
      <c r="AO1137" s="13"/>
    </row>
    <row r="1138" spans="41:41" x14ac:dyDescent="0.25">
      <c r="AO1138" s="13"/>
    </row>
    <row r="1139" spans="41:41" x14ac:dyDescent="0.25">
      <c r="AO1139" s="13"/>
    </row>
    <row r="1140" spans="41:41" x14ac:dyDescent="0.25">
      <c r="AO1140" s="13"/>
    </row>
    <row r="1141" spans="41:41" x14ac:dyDescent="0.25">
      <c r="AO1141" s="13"/>
    </row>
    <row r="1142" spans="41:41" x14ac:dyDescent="0.25">
      <c r="AO1142" s="13"/>
    </row>
    <row r="1143" spans="41:41" x14ac:dyDescent="0.25">
      <c r="AO1143" s="13"/>
    </row>
    <row r="1144" spans="41:41" x14ac:dyDescent="0.25">
      <c r="AO1144" s="13"/>
    </row>
    <row r="1145" spans="41:41" x14ac:dyDescent="0.25">
      <c r="AO1145" s="13"/>
    </row>
    <row r="1146" spans="41:41" x14ac:dyDescent="0.25">
      <c r="AO1146" s="13"/>
    </row>
    <row r="1147" spans="41:41" x14ac:dyDescent="0.25">
      <c r="AO1147" s="13"/>
    </row>
    <row r="1148" spans="41:41" x14ac:dyDescent="0.25">
      <c r="AO1148" s="13"/>
    </row>
    <row r="1149" spans="41:41" x14ac:dyDescent="0.25">
      <c r="AO1149" s="13"/>
    </row>
    <row r="1150" spans="41:41" x14ac:dyDescent="0.25">
      <c r="AO1150" s="13"/>
    </row>
    <row r="1151" spans="41:41" x14ac:dyDescent="0.25">
      <c r="AO1151" s="13"/>
    </row>
    <row r="1152" spans="41:41" x14ac:dyDescent="0.25">
      <c r="AO1152" s="13"/>
    </row>
    <row r="1153" spans="41:41" x14ac:dyDescent="0.25">
      <c r="AO1153" s="13"/>
    </row>
    <row r="1154" spans="41:41" x14ac:dyDescent="0.25">
      <c r="AO1154" s="13"/>
    </row>
    <row r="1155" spans="41:41" x14ac:dyDescent="0.25">
      <c r="AO1155" s="13"/>
    </row>
    <row r="1156" spans="41:41" x14ac:dyDescent="0.25">
      <c r="AO1156" s="13"/>
    </row>
    <row r="1157" spans="41:41" x14ac:dyDescent="0.25">
      <c r="AO1157" s="13"/>
    </row>
    <row r="1158" spans="41:41" x14ac:dyDescent="0.25">
      <c r="AO1158" s="13"/>
    </row>
    <row r="1159" spans="41:41" x14ac:dyDescent="0.25">
      <c r="AO1159" s="13"/>
    </row>
    <row r="1160" spans="41:41" x14ac:dyDescent="0.25">
      <c r="AO1160" s="13"/>
    </row>
    <row r="1161" spans="41:41" x14ac:dyDescent="0.25">
      <c r="AO1161" s="13"/>
    </row>
    <row r="1162" spans="41:41" x14ac:dyDescent="0.25">
      <c r="AO1162" s="13"/>
    </row>
    <row r="1163" spans="41:41" x14ac:dyDescent="0.25">
      <c r="AO1163" s="13"/>
    </row>
    <row r="1164" spans="41:41" x14ac:dyDescent="0.25">
      <c r="AO1164" s="13"/>
    </row>
    <row r="1165" spans="41:41" x14ac:dyDescent="0.25">
      <c r="AO1165" s="13"/>
    </row>
    <row r="1166" spans="41:41" x14ac:dyDescent="0.25">
      <c r="AO1166" s="13"/>
    </row>
    <row r="1167" spans="41:41" x14ac:dyDescent="0.25">
      <c r="AO1167" s="13"/>
    </row>
    <row r="1168" spans="41:41" x14ac:dyDescent="0.25">
      <c r="AO1168" s="13"/>
    </row>
    <row r="1169" spans="41:41" x14ac:dyDescent="0.25">
      <c r="AO1169" s="13"/>
    </row>
    <row r="1170" spans="41:41" x14ac:dyDescent="0.25">
      <c r="AO1170" s="13"/>
    </row>
    <row r="1171" spans="41:41" x14ac:dyDescent="0.25">
      <c r="AO1171" s="13"/>
    </row>
    <row r="1172" spans="41:41" x14ac:dyDescent="0.25">
      <c r="AO1172" s="13"/>
    </row>
    <row r="1173" spans="41:41" x14ac:dyDescent="0.25">
      <c r="AO1173" s="13"/>
    </row>
    <row r="1174" spans="41:41" x14ac:dyDescent="0.25">
      <c r="AO1174" s="13"/>
    </row>
    <row r="1175" spans="41:41" x14ac:dyDescent="0.25">
      <c r="AO1175" s="13"/>
    </row>
    <row r="1176" spans="41:41" x14ac:dyDescent="0.25">
      <c r="AO1176" s="13"/>
    </row>
    <row r="1177" spans="41:41" x14ac:dyDescent="0.25">
      <c r="AO1177" s="13"/>
    </row>
    <row r="1178" spans="41:41" x14ac:dyDescent="0.25">
      <c r="AO1178" s="13"/>
    </row>
    <row r="1179" spans="41:41" x14ac:dyDescent="0.25">
      <c r="AO1179" s="13"/>
    </row>
    <row r="1180" spans="41:41" x14ac:dyDescent="0.25">
      <c r="AO1180" s="13"/>
    </row>
    <row r="1181" spans="41:41" x14ac:dyDescent="0.25">
      <c r="AO1181" s="13"/>
    </row>
    <row r="1182" spans="41:41" x14ac:dyDescent="0.25">
      <c r="AO1182" s="13"/>
    </row>
    <row r="1183" spans="41:41" x14ac:dyDescent="0.25">
      <c r="AO1183" s="13"/>
    </row>
    <row r="1184" spans="41:41" x14ac:dyDescent="0.25">
      <c r="AO1184" s="13"/>
    </row>
    <row r="1185" spans="41:41" x14ac:dyDescent="0.25">
      <c r="AO1185" s="13"/>
    </row>
    <row r="1186" spans="41:41" x14ac:dyDescent="0.25">
      <c r="AO1186" s="13"/>
    </row>
    <row r="1187" spans="41:41" x14ac:dyDescent="0.25">
      <c r="AO1187" s="13"/>
    </row>
    <row r="1188" spans="41:41" x14ac:dyDescent="0.25">
      <c r="AO1188" s="13"/>
    </row>
    <row r="1189" spans="41:41" x14ac:dyDescent="0.25">
      <c r="AO1189" s="13"/>
    </row>
    <row r="1190" spans="41:41" x14ac:dyDescent="0.25">
      <c r="AO1190" s="13"/>
    </row>
    <row r="1191" spans="41:41" x14ac:dyDescent="0.25">
      <c r="AO1191" s="13"/>
    </row>
    <row r="1192" spans="41:41" x14ac:dyDescent="0.25">
      <c r="AO1192" s="13"/>
    </row>
    <row r="1193" spans="41:41" x14ac:dyDescent="0.25">
      <c r="AO1193" s="13"/>
    </row>
    <row r="1194" spans="41:41" x14ac:dyDescent="0.25">
      <c r="AO1194" s="13"/>
    </row>
    <row r="1195" spans="41:41" x14ac:dyDescent="0.25">
      <c r="AO1195" s="13"/>
    </row>
    <row r="1196" spans="41:41" x14ac:dyDescent="0.25">
      <c r="AO1196" s="13"/>
    </row>
    <row r="1197" spans="41:41" x14ac:dyDescent="0.25">
      <c r="AO1197" s="13"/>
    </row>
    <row r="1198" spans="41:41" x14ac:dyDescent="0.25">
      <c r="AO1198" s="13"/>
    </row>
    <row r="1199" spans="41:41" x14ac:dyDescent="0.25">
      <c r="AO1199" s="13"/>
    </row>
    <row r="1200" spans="41:41" x14ac:dyDescent="0.25">
      <c r="AO1200" s="13"/>
    </row>
    <row r="1201" spans="41:41" x14ac:dyDescent="0.25">
      <c r="AO1201" s="13"/>
    </row>
    <row r="1202" spans="41:41" x14ac:dyDescent="0.25">
      <c r="AO1202" s="13"/>
    </row>
    <row r="1203" spans="41:41" x14ac:dyDescent="0.25">
      <c r="AO1203" s="13"/>
    </row>
    <row r="1204" spans="41:41" x14ac:dyDescent="0.25">
      <c r="AO1204" s="13"/>
    </row>
    <row r="1205" spans="41:41" x14ac:dyDescent="0.25">
      <c r="AO1205" s="13"/>
    </row>
    <row r="1206" spans="41:41" x14ac:dyDescent="0.25">
      <c r="AO1206" s="13"/>
    </row>
    <row r="1207" spans="41:41" x14ac:dyDescent="0.25">
      <c r="AO1207" s="13"/>
    </row>
    <row r="1208" spans="41:41" x14ac:dyDescent="0.25">
      <c r="AO1208" s="13"/>
    </row>
    <row r="1209" spans="41:41" x14ac:dyDescent="0.25">
      <c r="AO1209" s="13"/>
    </row>
    <row r="1210" spans="41:41" x14ac:dyDescent="0.25">
      <c r="AO1210" s="13"/>
    </row>
    <row r="1211" spans="41:41" x14ac:dyDescent="0.25">
      <c r="AO1211" s="13"/>
    </row>
    <row r="1212" spans="41:41" x14ac:dyDescent="0.25">
      <c r="AO1212" s="13"/>
    </row>
    <row r="1213" spans="41:41" x14ac:dyDescent="0.25">
      <c r="AO1213" s="13"/>
    </row>
    <row r="1214" spans="41:41" x14ac:dyDescent="0.25">
      <c r="AO1214" s="13"/>
    </row>
    <row r="1215" spans="41:41" x14ac:dyDescent="0.25">
      <c r="AO1215" s="13"/>
    </row>
    <row r="1216" spans="41:41" x14ac:dyDescent="0.25">
      <c r="AO1216" s="13"/>
    </row>
    <row r="1217" spans="41:41" x14ac:dyDescent="0.25">
      <c r="AO1217" s="13"/>
    </row>
    <row r="1218" spans="41:41" x14ac:dyDescent="0.25">
      <c r="AO1218" s="13"/>
    </row>
    <row r="1219" spans="41:41" x14ac:dyDescent="0.25">
      <c r="AO1219" s="13"/>
    </row>
    <row r="1220" spans="41:41" x14ac:dyDescent="0.25">
      <c r="AO1220" s="13"/>
    </row>
    <row r="1221" spans="41:41" x14ac:dyDescent="0.25">
      <c r="AO1221" s="13"/>
    </row>
    <row r="1222" spans="41:41" x14ac:dyDescent="0.25">
      <c r="AO1222" s="13"/>
    </row>
    <row r="1223" spans="41:41" x14ac:dyDescent="0.25">
      <c r="AO1223" s="13"/>
    </row>
    <row r="1224" spans="41:41" x14ac:dyDescent="0.25">
      <c r="AO1224" s="13"/>
    </row>
    <row r="1225" spans="41:41" x14ac:dyDescent="0.25">
      <c r="AO1225" s="13"/>
    </row>
    <row r="1226" spans="41:41" x14ac:dyDescent="0.25">
      <c r="AO1226" s="13"/>
    </row>
    <row r="1227" spans="41:41" x14ac:dyDescent="0.25">
      <c r="AO1227" s="13"/>
    </row>
    <row r="1228" spans="41:41" x14ac:dyDescent="0.25">
      <c r="AO1228" s="13"/>
    </row>
    <row r="1229" spans="41:41" x14ac:dyDescent="0.25">
      <c r="AO1229" s="13"/>
    </row>
    <row r="1230" spans="41:41" x14ac:dyDescent="0.25">
      <c r="AO1230" s="13"/>
    </row>
    <row r="1231" spans="41:41" x14ac:dyDescent="0.25">
      <c r="AO1231" s="13"/>
    </row>
    <row r="1232" spans="41:41" x14ac:dyDescent="0.25">
      <c r="AO1232" s="13"/>
    </row>
    <row r="1233" spans="41:41" x14ac:dyDescent="0.25">
      <c r="AO1233" s="13"/>
    </row>
    <row r="1234" spans="41:41" x14ac:dyDescent="0.25">
      <c r="AO1234" s="13"/>
    </row>
    <row r="1235" spans="41:41" x14ac:dyDescent="0.25">
      <c r="AO1235" s="13"/>
    </row>
    <row r="1236" spans="41:41" x14ac:dyDescent="0.25">
      <c r="AO1236" s="13"/>
    </row>
    <row r="1237" spans="41:41" x14ac:dyDescent="0.25">
      <c r="AO1237" s="13"/>
    </row>
    <row r="1238" spans="41:41" x14ac:dyDescent="0.25">
      <c r="AO1238" s="13"/>
    </row>
    <row r="1239" spans="41:41" x14ac:dyDescent="0.25">
      <c r="AO1239" s="13"/>
    </row>
    <row r="1240" spans="41:41" x14ac:dyDescent="0.25">
      <c r="AO1240" s="13"/>
    </row>
    <row r="1241" spans="41:41" x14ac:dyDescent="0.25">
      <c r="AO1241" s="13"/>
    </row>
    <row r="1242" spans="41:41" x14ac:dyDescent="0.25">
      <c r="AO1242" s="13"/>
    </row>
    <row r="1243" spans="41:41" x14ac:dyDescent="0.25">
      <c r="AO1243" s="13"/>
    </row>
    <row r="1244" spans="41:41" x14ac:dyDescent="0.25">
      <c r="AO1244" s="13"/>
    </row>
    <row r="1245" spans="41:41" x14ac:dyDescent="0.25">
      <c r="AO1245" s="13"/>
    </row>
    <row r="1246" spans="41:41" x14ac:dyDescent="0.25">
      <c r="AO1246" s="13"/>
    </row>
    <row r="1247" spans="41:41" x14ac:dyDescent="0.25">
      <c r="AO1247" s="13"/>
    </row>
    <row r="1248" spans="41:41" x14ac:dyDescent="0.25">
      <c r="AO1248" s="13"/>
    </row>
    <row r="1249" spans="41:41" x14ac:dyDescent="0.25">
      <c r="AO1249" s="13"/>
    </row>
    <row r="1250" spans="41:41" x14ac:dyDescent="0.25">
      <c r="AO1250" s="13"/>
    </row>
    <row r="1251" spans="41:41" x14ac:dyDescent="0.25">
      <c r="AO1251" s="13"/>
    </row>
    <row r="1252" spans="41:41" x14ac:dyDescent="0.25">
      <c r="AO1252" s="13"/>
    </row>
    <row r="1253" spans="41:41" x14ac:dyDescent="0.25">
      <c r="AO1253" s="13"/>
    </row>
    <row r="1254" spans="41:41" x14ac:dyDescent="0.25">
      <c r="AO1254" s="13"/>
    </row>
    <row r="1255" spans="41:41" x14ac:dyDescent="0.25">
      <c r="AO1255" s="13"/>
    </row>
    <row r="1256" spans="41:41" x14ac:dyDescent="0.25">
      <c r="AO1256" s="13"/>
    </row>
    <row r="1257" spans="41:41" x14ac:dyDescent="0.25">
      <c r="AO1257" s="13"/>
    </row>
    <row r="1258" spans="41:41" x14ac:dyDescent="0.25">
      <c r="AO1258" s="13"/>
    </row>
    <row r="1259" spans="41:41" x14ac:dyDescent="0.25">
      <c r="AO1259" s="13"/>
    </row>
    <row r="1260" spans="41:41" x14ac:dyDescent="0.25">
      <c r="AO1260" s="13"/>
    </row>
    <row r="1261" spans="41:41" x14ac:dyDescent="0.25">
      <c r="AO1261" s="13"/>
    </row>
    <row r="1262" spans="41:41" x14ac:dyDescent="0.25">
      <c r="AO1262" s="13"/>
    </row>
    <row r="1263" spans="41:41" x14ac:dyDescent="0.25">
      <c r="AO1263" s="13"/>
    </row>
    <row r="1264" spans="41:41" x14ac:dyDescent="0.25">
      <c r="AO1264" s="13"/>
    </row>
    <row r="1265" spans="41:41" x14ac:dyDescent="0.25">
      <c r="AO1265" s="13"/>
    </row>
    <row r="1266" spans="41:41" x14ac:dyDescent="0.25">
      <c r="AO1266" s="13"/>
    </row>
    <row r="1267" spans="41:41" x14ac:dyDescent="0.25">
      <c r="AO1267" s="13"/>
    </row>
    <row r="1268" spans="41:41" x14ac:dyDescent="0.25">
      <c r="AO1268" s="13"/>
    </row>
    <row r="1269" spans="41:41" x14ac:dyDescent="0.25">
      <c r="AO1269" s="13"/>
    </row>
    <row r="1270" spans="41:41" x14ac:dyDescent="0.25">
      <c r="AO1270" s="13"/>
    </row>
    <row r="1271" spans="41:41" x14ac:dyDescent="0.25">
      <c r="AO1271" s="13"/>
    </row>
    <row r="1272" spans="41:41" x14ac:dyDescent="0.25">
      <c r="AO1272" s="13"/>
    </row>
    <row r="1273" spans="41:41" x14ac:dyDescent="0.25">
      <c r="AO1273" s="13"/>
    </row>
    <row r="1274" spans="41:41" x14ac:dyDescent="0.25">
      <c r="AO1274" s="13"/>
    </row>
    <row r="1275" spans="41:41" x14ac:dyDescent="0.25">
      <c r="AO1275" s="13"/>
    </row>
    <row r="1276" spans="41:41" x14ac:dyDescent="0.25">
      <c r="AO1276" s="13"/>
    </row>
    <row r="1277" spans="41:41" x14ac:dyDescent="0.25">
      <c r="AO1277" s="13"/>
    </row>
    <row r="1278" spans="41:41" x14ac:dyDescent="0.25">
      <c r="AO1278" s="13"/>
    </row>
    <row r="1279" spans="41:41" x14ac:dyDescent="0.25">
      <c r="AO1279" s="13"/>
    </row>
    <row r="1280" spans="41:41" x14ac:dyDescent="0.25">
      <c r="AO1280" s="13"/>
    </row>
    <row r="1281" spans="41:41" x14ac:dyDescent="0.25">
      <c r="AO1281" s="13"/>
    </row>
    <row r="1282" spans="41:41" x14ac:dyDescent="0.25">
      <c r="AO1282" s="13"/>
    </row>
    <row r="1283" spans="41:41" x14ac:dyDescent="0.25">
      <c r="AO1283" s="13"/>
    </row>
    <row r="1284" spans="41:41" x14ac:dyDescent="0.25">
      <c r="AO1284" s="13"/>
    </row>
    <row r="1285" spans="41:41" x14ac:dyDescent="0.25">
      <c r="AO1285" s="13"/>
    </row>
    <row r="1286" spans="41:41" x14ac:dyDescent="0.25">
      <c r="AO1286" s="13"/>
    </row>
    <row r="1287" spans="41:41" x14ac:dyDescent="0.25">
      <c r="AO1287" s="13"/>
    </row>
    <row r="1288" spans="41:41" x14ac:dyDescent="0.25">
      <c r="AO1288" s="13"/>
    </row>
    <row r="1289" spans="41:41" x14ac:dyDescent="0.25">
      <c r="AO1289" s="13"/>
    </row>
    <row r="1290" spans="41:41" x14ac:dyDescent="0.25">
      <c r="AO1290" s="13"/>
    </row>
    <row r="1291" spans="41:41" x14ac:dyDescent="0.25">
      <c r="AO1291" s="13"/>
    </row>
    <row r="1292" spans="41:41" x14ac:dyDescent="0.25">
      <c r="AO1292" s="13"/>
    </row>
    <row r="1293" spans="41:41" x14ac:dyDescent="0.25">
      <c r="AO1293" s="13"/>
    </row>
    <row r="1294" spans="41:41" x14ac:dyDescent="0.25">
      <c r="AO1294" s="13"/>
    </row>
    <row r="1295" spans="41:41" x14ac:dyDescent="0.25">
      <c r="AO1295" s="13"/>
    </row>
    <row r="1296" spans="41:41" x14ac:dyDescent="0.25">
      <c r="AO1296" s="13"/>
    </row>
    <row r="1297" spans="41:41" x14ac:dyDescent="0.25">
      <c r="AO1297" s="13"/>
    </row>
    <row r="1298" spans="41:41" x14ac:dyDescent="0.25">
      <c r="AO1298" s="13"/>
    </row>
    <row r="1299" spans="41:41" x14ac:dyDescent="0.25">
      <c r="AO1299" s="13"/>
    </row>
    <row r="1300" spans="41:41" x14ac:dyDescent="0.25">
      <c r="AO1300" s="13"/>
    </row>
    <row r="1301" spans="41:41" x14ac:dyDescent="0.25">
      <c r="AO1301" s="13"/>
    </row>
    <row r="1302" spans="41:41" x14ac:dyDescent="0.25">
      <c r="AO1302" s="13"/>
    </row>
    <row r="1303" spans="41:41" x14ac:dyDescent="0.25">
      <c r="AO1303" s="13"/>
    </row>
    <row r="1304" spans="41:41" x14ac:dyDescent="0.25">
      <c r="AO1304" s="13"/>
    </row>
    <row r="1305" spans="41:41" x14ac:dyDescent="0.25">
      <c r="AO1305" s="13"/>
    </row>
    <row r="1306" spans="41:41" x14ac:dyDescent="0.25">
      <c r="AO1306" s="13"/>
    </row>
    <row r="1307" spans="41:41" x14ac:dyDescent="0.25">
      <c r="AO1307" s="13"/>
    </row>
    <row r="1308" spans="41:41" x14ac:dyDescent="0.25">
      <c r="AO1308" s="13"/>
    </row>
    <row r="1309" spans="41:41" x14ac:dyDescent="0.25">
      <c r="AO1309" s="13"/>
    </row>
    <row r="1310" spans="41:41" x14ac:dyDescent="0.25">
      <c r="AO1310" s="13"/>
    </row>
    <row r="1311" spans="41:41" x14ac:dyDescent="0.25">
      <c r="AO1311" s="13"/>
    </row>
    <row r="1312" spans="41:41" x14ac:dyDescent="0.25">
      <c r="AO1312" s="13"/>
    </row>
    <row r="1313" spans="41:41" x14ac:dyDescent="0.25">
      <c r="AO1313" s="13"/>
    </row>
    <row r="1314" spans="41:41" x14ac:dyDescent="0.25">
      <c r="AO1314" s="13"/>
    </row>
    <row r="1315" spans="41:41" x14ac:dyDescent="0.25">
      <c r="AO1315" s="13"/>
    </row>
    <row r="1316" spans="41:41" x14ac:dyDescent="0.25">
      <c r="AO1316" s="13"/>
    </row>
    <row r="1317" spans="41:41" x14ac:dyDescent="0.25">
      <c r="AO1317" s="13"/>
    </row>
    <row r="1318" spans="41:41" x14ac:dyDescent="0.25">
      <c r="AO1318" s="13"/>
    </row>
    <row r="1319" spans="41:41" x14ac:dyDescent="0.25">
      <c r="AO1319" s="13"/>
    </row>
    <row r="1320" spans="41:41" x14ac:dyDescent="0.25">
      <c r="AO1320" s="13"/>
    </row>
    <row r="1321" spans="41:41" x14ac:dyDescent="0.25">
      <c r="AO1321" s="13"/>
    </row>
    <row r="1322" spans="41:41" x14ac:dyDescent="0.25">
      <c r="AO1322" s="13"/>
    </row>
    <row r="1323" spans="41:41" x14ac:dyDescent="0.25">
      <c r="AO1323" s="13"/>
    </row>
    <row r="1324" spans="41:41" x14ac:dyDescent="0.25">
      <c r="AO1324" s="13"/>
    </row>
    <row r="1325" spans="41:41" x14ac:dyDescent="0.25">
      <c r="AO1325" s="13"/>
    </row>
    <row r="1326" spans="41:41" x14ac:dyDescent="0.25">
      <c r="AO1326" s="13"/>
    </row>
    <row r="1327" spans="41:41" x14ac:dyDescent="0.25">
      <c r="AO1327" s="13"/>
    </row>
    <row r="1328" spans="41:41" x14ac:dyDescent="0.25">
      <c r="AO1328" s="13"/>
    </row>
    <row r="1329" spans="41:41" x14ac:dyDescent="0.25">
      <c r="AO1329" s="13"/>
    </row>
    <row r="1330" spans="41:41" x14ac:dyDescent="0.25">
      <c r="AO1330" s="13"/>
    </row>
    <row r="1331" spans="41:41" x14ac:dyDescent="0.25">
      <c r="AO1331" s="13"/>
    </row>
    <row r="1332" spans="41:41" x14ac:dyDescent="0.25">
      <c r="AO1332" s="13"/>
    </row>
    <row r="1333" spans="41:41" x14ac:dyDescent="0.25">
      <c r="AO1333" s="13"/>
    </row>
    <row r="1334" spans="41:41" x14ac:dyDescent="0.25">
      <c r="AO1334" s="13"/>
    </row>
    <row r="1335" spans="41:41" x14ac:dyDescent="0.25">
      <c r="AO1335" s="13"/>
    </row>
    <row r="1336" spans="41:41" x14ac:dyDescent="0.25">
      <c r="AO1336" s="13"/>
    </row>
    <row r="1337" spans="41:41" x14ac:dyDescent="0.25">
      <c r="AO1337" s="13"/>
    </row>
    <row r="1338" spans="41:41" x14ac:dyDescent="0.25">
      <c r="AO1338" s="13"/>
    </row>
    <row r="1339" spans="41:41" x14ac:dyDescent="0.25">
      <c r="AO1339" s="13"/>
    </row>
    <row r="1340" spans="41:41" x14ac:dyDescent="0.25">
      <c r="AO1340" s="13"/>
    </row>
    <row r="1341" spans="41:41" x14ac:dyDescent="0.25">
      <c r="AO1341" s="13"/>
    </row>
    <row r="1342" spans="41:41" x14ac:dyDescent="0.25">
      <c r="AO1342" s="13"/>
    </row>
    <row r="1343" spans="41:41" x14ac:dyDescent="0.25">
      <c r="AO1343" s="13"/>
    </row>
    <row r="1344" spans="41:41" x14ac:dyDescent="0.25">
      <c r="AO1344" s="13"/>
    </row>
    <row r="1345" spans="41:41" x14ac:dyDescent="0.25">
      <c r="AO1345" s="13"/>
    </row>
    <row r="1346" spans="41:41" x14ac:dyDescent="0.25">
      <c r="AO1346" s="13"/>
    </row>
    <row r="1347" spans="41:41" x14ac:dyDescent="0.25">
      <c r="AO1347" s="13"/>
    </row>
    <row r="1348" spans="41:41" x14ac:dyDescent="0.25">
      <c r="AO1348" s="13"/>
    </row>
    <row r="1349" spans="41:41" x14ac:dyDescent="0.25">
      <c r="AO1349" s="13"/>
    </row>
    <row r="1350" spans="41:41" x14ac:dyDescent="0.25">
      <c r="AO1350" s="13"/>
    </row>
    <row r="1351" spans="41:41" x14ac:dyDescent="0.25">
      <c r="AO1351" s="13"/>
    </row>
    <row r="1352" spans="41:41" x14ac:dyDescent="0.25">
      <c r="AO1352" s="13"/>
    </row>
    <row r="1353" spans="41:41" x14ac:dyDescent="0.25">
      <c r="AO1353" s="13"/>
    </row>
    <row r="1354" spans="41:41" x14ac:dyDescent="0.25">
      <c r="AO1354" s="13"/>
    </row>
    <row r="1355" spans="41:41" x14ac:dyDescent="0.25">
      <c r="AO1355" s="13"/>
    </row>
    <row r="1356" spans="41:41" x14ac:dyDescent="0.25">
      <c r="AO1356" s="13"/>
    </row>
    <row r="1357" spans="41:41" x14ac:dyDescent="0.25">
      <c r="AO1357" s="13"/>
    </row>
    <row r="1358" spans="41:41" x14ac:dyDescent="0.25">
      <c r="AO1358" s="13"/>
    </row>
    <row r="1359" spans="41:41" x14ac:dyDescent="0.25">
      <c r="AO1359" s="13"/>
    </row>
    <row r="1360" spans="41:41" x14ac:dyDescent="0.25">
      <c r="AO1360" s="13"/>
    </row>
    <row r="1361" spans="41:41" x14ac:dyDescent="0.25">
      <c r="AO1361" s="13"/>
    </row>
    <row r="1362" spans="41:41" x14ac:dyDescent="0.25">
      <c r="AO1362" s="13"/>
    </row>
    <row r="1363" spans="41:41" x14ac:dyDescent="0.25">
      <c r="AO1363" s="13"/>
    </row>
    <row r="1364" spans="41:41" x14ac:dyDescent="0.25">
      <c r="AO1364" s="13"/>
    </row>
    <row r="1365" spans="41:41" x14ac:dyDescent="0.25">
      <c r="AO1365" s="13"/>
    </row>
    <row r="1366" spans="41:41" x14ac:dyDescent="0.25">
      <c r="AO1366" s="13"/>
    </row>
    <row r="1367" spans="41:41" x14ac:dyDescent="0.25">
      <c r="AO1367" s="13"/>
    </row>
    <row r="1368" spans="41:41" x14ac:dyDescent="0.25">
      <c r="AO1368" s="13"/>
    </row>
    <row r="1369" spans="41:41" x14ac:dyDescent="0.25">
      <c r="AO1369" s="13"/>
    </row>
    <row r="1370" spans="41:41" x14ac:dyDescent="0.25">
      <c r="AO1370" s="13"/>
    </row>
    <row r="1371" spans="41:41" x14ac:dyDescent="0.25">
      <c r="AO1371" s="13"/>
    </row>
    <row r="1372" spans="41:41" x14ac:dyDescent="0.25">
      <c r="AO1372" s="13"/>
    </row>
    <row r="1373" spans="41:41" x14ac:dyDescent="0.25">
      <c r="AO1373" s="13"/>
    </row>
    <row r="1374" spans="41:41" x14ac:dyDescent="0.25">
      <c r="AO1374" s="13"/>
    </row>
    <row r="1375" spans="41:41" x14ac:dyDescent="0.25">
      <c r="AO1375" s="13"/>
    </row>
    <row r="1376" spans="41:41" x14ac:dyDescent="0.25">
      <c r="AO1376" s="13"/>
    </row>
    <row r="1377" spans="41:41" x14ac:dyDescent="0.25">
      <c r="AO1377" s="13"/>
    </row>
    <row r="1378" spans="41:41" x14ac:dyDescent="0.25">
      <c r="AO1378" s="13"/>
    </row>
    <row r="1379" spans="41:41" x14ac:dyDescent="0.25">
      <c r="AO1379" s="13"/>
    </row>
    <row r="1380" spans="41:41" x14ac:dyDescent="0.25">
      <c r="AO1380" s="13"/>
    </row>
    <row r="1381" spans="41:41" x14ac:dyDescent="0.25">
      <c r="AO1381" s="13"/>
    </row>
    <row r="1382" spans="41:41" x14ac:dyDescent="0.25">
      <c r="AO1382" s="13"/>
    </row>
    <row r="1383" spans="41:41" x14ac:dyDescent="0.25">
      <c r="AO1383" s="13"/>
    </row>
    <row r="1384" spans="41:41" x14ac:dyDescent="0.25">
      <c r="AO1384" s="13"/>
    </row>
    <row r="1385" spans="41:41" x14ac:dyDescent="0.25">
      <c r="AO1385" s="13"/>
    </row>
    <row r="1386" spans="41:41" x14ac:dyDescent="0.25">
      <c r="AO1386" s="13"/>
    </row>
    <row r="1387" spans="41:41" x14ac:dyDescent="0.25">
      <c r="AO1387" s="13"/>
    </row>
    <row r="1388" spans="41:41" x14ac:dyDescent="0.25">
      <c r="AO1388" s="13"/>
    </row>
    <row r="1389" spans="41:41" x14ac:dyDescent="0.25">
      <c r="AO1389" s="13"/>
    </row>
    <row r="1390" spans="41:41" x14ac:dyDescent="0.25">
      <c r="AO1390" s="13"/>
    </row>
    <row r="1391" spans="41:41" x14ac:dyDescent="0.25">
      <c r="AO1391" s="13"/>
    </row>
    <row r="1392" spans="41:41" x14ac:dyDescent="0.25">
      <c r="AO1392" s="13"/>
    </row>
    <row r="1393" spans="41:41" x14ac:dyDescent="0.25">
      <c r="AO1393" s="13"/>
    </row>
    <row r="1394" spans="41:41" x14ac:dyDescent="0.25">
      <c r="AO1394" s="13"/>
    </row>
    <row r="1395" spans="41:41" x14ac:dyDescent="0.25">
      <c r="AO1395" s="13"/>
    </row>
    <row r="1396" spans="41:41" x14ac:dyDescent="0.25">
      <c r="AO1396" s="13"/>
    </row>
    <row r="1397" spans="41:41" x14ac:dyDescent="0.25">
      <c r="AO1397" s="13"/>
    </row>
    <row r="1398" spans="41:41" x14ac:dyDescent="0.25">
      <c r="AO1398" s="13"/>
    </row>
    <row r="1399" spans="41:41" x14ac:dyDescent="0.25">
      <c r="AO1399" s="13"/>
    </row>
    <row r="1400" spans="41:41" x14ac:dyDescent="0.25">
      <c r="AO1400" s="13"/>
    </row>
    <row r="1401" spans="41:41" x14ac:dyDescent="0.25">
      <c r="AO1401" s="13"/>
    </row>
    <row r="1402" spans="41:41" x14ac:dyDescent="0.25">
      <c r="AO1402" s="13"/>
    </row>
    <row r="1403" spans="41:41" x14ac:dyDescent="0.25">
      <c r="AO1403" s="13"/>
    </row>
    <row r="1404" spans="41:41" x14ac:dyDescent="0.25">
      <c r="AO1404" s="13"/>
    </row>
    <row r="1405" spans="41:41" x14ac:dyDescent="0.25">
      <c r="AO1405" s="13"/>
    </row>
    <row r="1406" spans="41:41" x14ac:dyDescent="0.25">
      <c r="AO1406" s="13"/>
    </row>
    <row r="1407" spans="41:41" x14ac:dyDescent="0.25">
      <c r="AO1407" s="13"/>
    </row>
    <row r="1408" spans="41:41" x14ac:dyDescent="0.25">
      <c r="AO1408" s="13"/>
    </row>
    <row r="1409" spans="41:41" x14ac:dyDescent="0.25">
      <c r="AO1409" s="13"/>
    </row>
    <row r="1410" spans="41:41" x14ac:dyDescent="0.25">
      <c r="AO1410" s="13"/>
    </row>
    <row r="1411" spans="41:41" x14ac:dyDescent="0.25">
      <c r="AO1411" s="13"/>
    </row>
    <row r="1412" spans="41:41" x14ac:dyDescent="0.25">
      <c r="AO1412" s="13"/>
    </row>
    <row r="1413" spans="41:41" x14ac:dyDescent="0.25">
      <c r="AO1413" s="13"/>
    </row>
    <row r="1414" spans="41:41" x14ac:dyDescent="0.25">
      <c r="AO1414" s="13"/>
    </row>
    <row r="1415" spans="41:41" x14ac:dyDescent="0.25">
      <c r="AO1415" s="13"/>
    </row>
    <row r="1416" spans="41:41" x14ac:dyDescent="0.25">
      <c r="AO1416" s="13"/>
    </row>
    <row r="1417" spans="41:41" x14ac:dyDescent="0.25">
      <c r="AO1417" s="13"/>
    </row>
    <row r="1418" spans="41:41" x14ac:dyDescent="0.25">
      <c r="AO1418" s="13"/>
    </row>
    <row r="1419" spans="41:41" x14ac:dyDescent="0.25">
      <c r="AO1419" s="13"/>
    </row>
    <row r="1420" spans="41:41" x14ac:dyDescent="0.25">
      <c r="AO1420" s="13"/>
    </row>
    <row r="1421" spans="41:41" x14ac:dyDescent="0.25">
      <c r="AO1421" s="13"/>
    </row>
    <row r="1422" spans="41:41" x14ac:dyDescent="0.25">
      <c r="AO1422" s="13"/>
    </row>
    <row r="1423" spans="41:41" x14ac:dyDescent="0.25">
      <c r="AO1423" s="13"/>
    </row>
    <row r="1424" spans="41:41" x14ac:dyDescent="0.25">
      <c r="AO1424" s="13"/>
    </row>
    <row r="1425" spans="41:41" x14ac:dyDescent="0.25">
      <c r="AO1425" s="13"/>
    </row>
    <row r="1426" spans="41:41" x14ac:dyDescent="0.25">
      <c r="AO1426" s="13"/>
    </row>
    <row r="1427" spans="41:41" x14ac:dyDescent="0.25">
      <c r="AO1427" s="13"/>
    </row>
    <row r="1428" spans="41:41" x14ac:dyDescent="0.25">
      <c r="AO1428" s="13"/>
    </row>
    <row r="1429" spans="41:41" x14ac:dyDescent="0.25">
      <c r="AO1429" s="13"/>
    </row>
    <row r="1430" spans="41:41" x14ac:dyDescent="0.25">
      <c r="AO1430" s="13"/>
    </row>
    <row r="1431" spans="41:41" x14ac:dyDescent="0.25">
      <c r="AO1431" s="13"/>
    </row>
    <row r="1432" spans="41:41" x14ac:dyDescent="0.25">
      <c r="AO1432" s="13"/>
    </row>
    <row r="1433" spans="41:41" x14ac:dyDescent="0.25">
      <c r="AO1433" s="13"/>
    </row>
    <row r="1434" spans="41:41" x14ac:dyDescent="0.25">
      <c r="AO1434" s="13"/>
    </row>
    <row r="1435" spans="41:41" x14ac:dyDescent="0.25">
      <c r="AO1435" s="13"/>
    </row>
    <row r="1436" spans="41:41" x14ac:dyDescent="0.25">
      <c r="AO1436" s="13"/>
    </row>
    <row r="1437" spans="41:41" x14ac:dyDescent="0.25">
      <c r="AO1437" s="13"/>
    </row>
    <row r="1438" spans="41:41" x14ac:dyDescent="0.25">
      <c r="AO1438" s="13"/>
    </row>
    <row r="1439" spans="41:41" x14ac:dyDescent="0.25">
      <c r="AO1439" s="13"/>
    </row>
    <row r="1440" spans="41:41" x14ac:dyDescent="0.25">
      <c r="AO1440" s="13"/>
    </row>
    <row r="1441" spans="41:41" x14ac:dyDescent="0.25">
      <c r="AO1441" s="13"/>
    </row>
    <row r="1442" spans="41:41" x14ac:dyDescent="0.25">
      <c r="AO1442" s="13"/>
    </row>
    <row r="1443" spans="41:41" x14ac:dyDescent="0.25">
      <c r="AO1443" s="13"/>
    </row>
    <row r="1444" spans="41:41" x14ac:dyDescent="0.25">
      <c r="AO1444" s="13"/>
    </row>
    <row r="1445" spans="41:41" x14ac:dyDescent="0.25">
      <c r="AO1445" s="13"/>
    </row>
    <row r="1446" spans="41:41" x14ac:dyDescent="0.25">
      <c r="AO1446" s="13"/>
    </row>
    <row r="1447" spans="41:41" x14ac:dyDescent="0.25">
      <c r="AO1447" s="13"/>
    </row>
    <row r="1448" spans="41:41" x14ac:dyDescent="0.25">
      <c r="AO1448" s="13"/>
    </row>
    <row r="1449" spans="41:41" x14ac:dyDescent="0.25">
      <c r="AO1449" s="13"/>
    </row>
    <row r="1450" spans="41:41" x14ac:dyDescent="0.25">
      <c r="AO1450" s="13"/>
    </row>
    <row r="1451" spans="41:41" x14ac:dyDescent="0.25">
      <c r="AO1451" s="13"/>
    </row>
    <row r="1452" spans="41:41" x14ac:dyDescent="0.25">
      <c r="AO1452" s="13"/>
    </row>
    <row r="1453" spans="41:41" x14ac:dyDescent="0.25">
      <c r="AO1453" s="13"/>
    </row>
    <row r="1454" spans="41:41" x14ac:dyDescent="0.25">
      <c r="AO1454" s="13"/>
    </row>
    <row r="1455" spans="41:41" x14ac:dyDescent="0.25">
      <c r="AO1455" s="13"/>
    </row>
    <row r="1456" spans="41:41" x14ac:dyDescent="0.25">
      <c r="AO1456" s="13"/>
    </row>
    <row r="1457" spans="41:41" x14ac:dyDescent="0.25">
      <c r="AO1457" s="13"/>
    </row>
    <row r="1458" spans="41:41" x14ac:dyDescent="0.25">
      <c r="AO1458" s="13"/>
    </row>
    <row r="1459" spans="41:41" x14ac:dyDescent="0.25">
      <c r="AO1459" s="13"/>
    </row>
    <row r="1460" spans="41:41" x14ac:dyDescent="0.25">
      <c r="AO1460" s="13"/>
    </row>
    <row r="1461" spans="41:41" x14ac:dyDescent="0.25">
      <c r="AO1461" s="13"/>
    </row>
    <row r="1462" spans="41:41" x14ac:dyDescent="0.25">
      <c r="AO1462" s="13"/>
    </row>
    <row r="1463" spans="41:41" x14ac:dyDescent="0.25">
      <c r="AO1463" s="13"/>
    </row>
    <row r="1464" spans="41:41" x14ac:dyDescent="0.25">
      <c r="AO1464" s="13"/>
    </row>
    <row r="1465" spans="41:41" x14ac:dyDescent="0.25">
      <c r="AO1465" s="13"/>
    </row>
    <row r="1466" spans="41:41" x14ac:dyDescent="0.25">
      <c r="AO1466" s="13"/>
    </row>
    <row r="1467" spans="41:41" x14ac:dyDescent="0.25">
      <c r="AO1467" s="13"/>
    </row>
    <row r="1468" spans="41:41" x14ac:dyDescent="0.25">
      <c r="AO1468" s="13"/>
    </row>
    <row r="1469" spans="41:41" x14ac:dyDescent="0.25">
      <c r="AO1469" s="13"/>
    </row>
    <row r="1470" spans="41:41" x14ac:dyDescent="0.25">
      <c r="AO1470" s="13"/>
    </row>
    <row r="1471" spans="41:41" x14ac:dyDescent="0.25">
      <c r="AO1471" s="13"/>
    </row>
    <row r="1472" spans="41:41" x14ac:dyDescent="0.25">
      <c r="AO1472" s="13"/>
    </row>
    <row r="1473" spans="41:41" x14ac:dyDescent="0.25">
      <c r="AO1473" s="13"/>
    </row>
    <row r="1474" spans="41:41" x14ac:dyDescent="0.25">
      <c r="AO1474" s="13"/>
    </row>
    <row r="1475" spans="41:41" x14ac:dyDescent="0.25">
      <c r="AO1475" s="13"/>
    </row>
    <row r="1476" spans="41:41" x14ac:dyDescent="0.25">
      <c r="AO1476" s="13"/>
    </row>
    <row r="1477" spans="41:41" x14ac:dyDescent="0.25">
      <c r="AO1477" s="13"/>
    </row>
    <row r="1478" spans="41:41" x14ac:dyDescent="0.25">
      <c r="AO1478" s="13"/>
    </row>
    <row r="1479" spans="41:41" x14ac:dyDescent="0.25">
      <c r="AO1479" s="13"/>
    </row>
    <row r="1480" spans="41:41" x14ac:dyDescent="0.25">
      <c r="AO1480" s="13"/>
    </row>
    <row r="1481" spans="41:41" x14ac:dyDescent="0.25">
      <c r="AO1481" s="13"/>
    </row>
    <row r="1482" spans="41:41" x14ac:dyDescent="0.25">
      <c r="AO1482" s="13"/>
    </row>
    <row r="1483" spans="41:41" x14ac:dyDescent="0.25">
      <c r="AO1483" s="13"/>
    </row>
    <row r="1484" spans="41:41" x14ac:dyDescent="0.25">
      <c r="AO1484" s="13"/>
    </row>
    <row r="1485" spans="41:41" x14ac:dyDescent="0.25">
      <c r="AO1485" s="13"/>
    </row>
    <row r="1486" spans="41:41" x14ac:dyDescent="0.25">
      <c r="AO1486" s="13"/>
    </row>
    <row r="1487" spans="41:41" x14ac:dyDescent="0.25">
      <c r="AO1487" s="13"/>
    </row>
    <row r="1488" spans="41:41" x14ac:dyDescent="0.25">
      <c r="AO1488" s="13"/>
    </row>
    <row r="1489" spans="41:41" x14ac:dyDescent="0.25">
      <c r="AO1489" s="13"/>
    </row>
    <row r="1490" spans="41:41" x14ac:dyDescent="0.25">
      <c r="AO1490" s="13"/>
    </row>
    <row r="1491" spans="41:41" x14ac:dyDescent="0.25">
      <c r="AO1491" s="13"/>
    </row>
    <row r="1492" spans="41:41" x14ac:dyDescent="0.25">
      <c r="AO1492" s="13"/>
    </row>
    <row r="1493" spans="41:41" x14ac:dyDescent="0.25">
      <c r="AO1493" s="13"/>
    </row>
    <row r="1494" spans="41:41" x14ac:dyDescent="0.25">
      <c r="AO1494" s="13"/>
    </row>
    <row r="1495" spans="41:41" x14ac:dyDescent="0.25">
      <c r="AO1495" s="13"/>
    </row>
    <row r="1496" spans="41:41" x14ac:dyDescent="0.25">
      <c r="AO1496" s="13"/>
    </row>
    <row r="1497" spans="41:41" x14ac:dyDescent="0.25">
      <c r="AO1497" s="13"/>
    </row>
    <row r="1498" spans="41:41" x14ac:dyDescent="0.25">
      <c r="AO1498" s="13"/>
    </row>
    <row r="1499" spans="41:41" x14ac:dyDescent="0.25">
      <c r="AO1499" s="13"/>
    </row>
    <row r="1500" spans="41:41" x14ac:dyDescent="0.25">
      <c r="AO1500" s="13"/>
    </row>
    <row r="1501" spans="41:41" x14ac:dyDescent="0.25">
      <c r="AO1501" s="13"/>
    </row>
    <row r="1502" spans="41:41" x14ac:dyDescent="0.25">
      <c r="AO1502" s="13"/>
    </row>
    <row r="1503" spans="41:41" x14ac:dyDescent="0.25">
      <c r="AO1503" s="13"/>
    </row>
    <row r="1504" spans="41:41" x14ac:dyDescent="0.25">
      <c r="AO1504" s="13"/>
    </row>
    <row r="1505" spans="41:41" x14ac:dyDescent="0.25">
      <c r="AO1505" s="13"/>
    </row>
    <row r="1506" spans="41:41" x14ac:dyDescent="0.25">
      <c r="AO1506" s="13"/>
    </row>
    <row r="1507" spans="41:41" x14ac:dyDescent="0.25">
      <c r="AO1507" s="13"/>
    </row>
    <row r="1508" spans="41:41" x14ac:dyDescent="0.25">
      <c r="AO1508" s="13"/>
    </row>
    <row r="1509" spans="41:41" x14ac:dyDescent="0.25">
      <c r="AO1509" s="13"/>
    </row>
    <row r="1510" spans="41:41" x14ac:dyDescent="0.25">
      <c r="AO1510" s="13"/>
    </row>
    <row r="1511" spans="41:41" x14ac:dyDescent="0.25">
      <c r="AO1511" s="13"/>
    </row>
    <row r="1512" spans="41:41" x14ac:dyDescent="0.25">
      <c r="AO1512" s="13"/>
    </row>
    <row r="1513" spans="41:41" x14ac:dyDescent="0.25">
      <c r="AO1513" s="13"/>
    </row>
    <row r="1514" spans="41:41" x14ac:dyDescent="0.25">
      <c r="AO1514" s="13"/>
    </row>
    <row r="1515" spans="41:41" x14ac:dyDescent="0.25">
      <c r="AO1515" s="13"/>
    </row>
    <row r="1516" spans="41:41" x14ac:dyDescent="0.25">
      <c r="AO1516" s="13"/>
    </row>
    <row r="1517" spans="41:41" x14ac:dyDescent="0.25">
      <c r="AO1517" s="13"/>
    </row>
    <row r="1518" spans="41:41" x14ac:dyDescent="0.25">
      <c r="AO1518" s="13"/>
    </row>
    <row r="1519" spans="41:41" x14ac:dyDescent="0.25">
      <c r="AO1519" s="13"/>
    </row>
    <row r="1520" spans="41:41" x14ac:dyDescent="0.25">
      <c r="AO1520" s="13"/>
    </row>
    <row r="1521" spans="41:41" x14ac:dyDescent="0.25">
      <c r="AO1521" s="13"/>
    </row>
    <row r="1522" spans="41:41" x14ac:dyDescent="0.25">
      <c r="AO1522" s="13"/>
    </row>
    <row r="1523" spans="41:41" x14ac:dyDescent="0.25">
      <c r="AO1523" s="13"/>
    </row>
    <row r="1524" spans="41:41" x14ac:dyDescent="0.25">
      <c r="AO1524" s="13"/>
    </row>
    <row r="1525" spans="41:41" x14ac:dyDescent="0.25">
      <c r="AO1525" s="13"/>
    </row>
    <row r="1526" spans="41:41" x14ac:dyDescent="0.25">
      <c r="AO1526" s="13"/>
    </row>
    <row r="1527" spans="41:41" x14ac:dyDescent="0.25">
      <c r="AO1527" s="13"/>
    </row>
    <row r="1528" spans="41:41" x14ac:dyDescent="0.25">
      <c r="AO1528" s="13"/>
    </row>
    <row r="1529" spans="41:41" x14ac:dyDescent="0.25">
      <c r="AO1529" s="13"/>
    </row>
    <row r="1530" spans="41:41" x14ac:dyDescent="0.25">
      <c r="AO1530" s="13"/>
    </row>
    <row r="1531" spans="41:41" x14ac:dyDescent="0.25">
      <c r="AO1531" s="13"/>
    </row>
    <row r="1532" spans="41:41" x14ac:dyDescent="0.25">
      <c r="AO1532" s="13"/>
    </row>
    <row r="1533" spans="41:41" x14ac:dyDescent="0.25">
      <c r="AO1533" s="13"/>
    </row>
    <row r="1534" spans="41:41" x14ac:dyDescent="0.25">
      <c r="AO1534" s="13"/>
    </row>
    <row r="1535" spans="41:41" x14ac:dyDescent="0.25">
      <c r="AO1535" s="13"/>
    </row>
    <row r="1536" spans="41:41" x14ac:dyDescent="0.25">
      <c r="AO1536" s="13"/>
    </row>
    <row r="1537" spans="41:41" x14ac:dyDescent="0.25">
      <c r="AO1537" s="13"/>
    </row>
    <row r="1538" spans="41:41" x14ac:dyDescent="0.25">
      <c r="AO1538" s="13"/>
    </row>
    <row r="1539" spans="41:41" x14ac:dyDescent="0.25">
      <c r="AO1539" s="13"/>
    </row>
    <row r="1540" spans="41:41" x14ac:dyDescent="0.25">
      <c r="AO1540" s="13"/>
    </row>
    <row r="1541" spans="41:41" x14ac:dyDescent="0.25">
      <c r="AO1541" s="13"/>
    </row>
    <row r="1542" spans="41:41" x14ac:dyDescent="0.25">
      <c r="AO1542" s="13"/>
    </row>
    <row r="1543" spans="41:41" x14ac:dyDescent="0.25">
      <c r="AO1543" s="13"/>
    </row>
    <row r="1544" spans="41:41" x14ac:dyDescent="0.25">
      <c r="AO1544" s="13"/>
    </row>
    <row r="1545" spans="41:41" x14ac:dyDescent="0.25">
      <c r="AO1545" s="13"/>
    </row>
    <row r="1546" spans="41:41" x14ac:dyDescent="0.25">
      <c r="AO1546" s="13"/>
    </row>
    <row r="1547" spans="41:41" x14ac:dyDescent="0.25">
      <c r="AO1547" s="13"/>
    </row>
    <row r="1548" spans="41:41" x14ac:dyDescent="0.25">
      <c r="AO1548" s="13"/>
    </row>
    <row r="1549" spans="41:41" x14ac:dyDescent="0.25">
      <c r="AO1549" s="13"/>
    </row>
    <row r="1550" spans="41:41" x14ac:dyDescent="0.25">
      <c r="AO1550" s="13"/>
    </row>
    <row r="1551" spans="41:41" x14ac:dyDescent="0.25">
      <c r="AO1551" s="13"/>
    </row>
    <row r="1552" spans="41:41" x14ac:dyDescent="0.25">
      <c r="AO1552" s="13"/>
    </row>
    <row r="1553" spans="41:41" x14ac:dyDescent="0.25">
      <c r="AO1553" s="13"/>
    </row>
    <row r="1554" spans="41:41" x14ac:dyDescent="0.25">
      <c r="AO1554" s="13"/>
    </row>
    <row r="1555" spans="41:41" x14ac:dyDescent="0.25">
      <c r="AO1555" s="13"/>
    </row>
    <row r="1556" spans="41:41" x14ac:dyDescent="0.25">
      <c r="AO1556" s="13"/>
    </row>
    <row r="1557" spans="41:41" x14ac:dyDescent="0.25">
      <c r="AO1557" s="13"/>
    </row>
    <row r="1558" spans="41:41" x14ac:dyDescent="0.25">
      <c r="AO1558" s="13"/>
    </row>
    <row r="1559" spans="41:41" x14ac:dyDescent="0.25">
      <c r="AO1559" s="13"/>
    </row>
    <row r="1560" spans="41:41" x14ac:dyDescent="0.25">
      <c r="AO1560" s="13"/>
    </row>
    <row r="1561" spans="41:41" x14ac:dyDescent="0.25">
      <c r="AO1561" s="13"/>
    </row>
    <row r="1562" spans="41:41" x14ac:dyDescent="0.25">
      <c r="AO1562" s="13"/>
    </row>
    <row r="1563" spans="41:41" x14ac:dyDescent="0.25">
      <c r="AO1563" s="13"/>
    </row>
    <row r="1564" spans="41:41" x14ac:dyDescent="0.25">
      <c r="AO1564" s="13"/>
    </row>
    <row r="1565" spans="41:41" x14ac:dyDescent="0.25">
      <c r="AO1565" s="13"/>
    </row>
    <row r="1566" spans="41:41" x14ac:dyDescent="0.25">
      <c r="AO1566" s="13"/>
    </row>
    <row r="1567" spans="41:41" x14ac:dyDescent="0.25">
      <c r="AO1567" s="13"/>
    </row>
    <row r="1568" spans="41:41" x14ac:dyDescent="0.25">
      <c r="AO1568" s="13"/>
    </row>
    <row r="1569" spans="41:41" x14ac:dyDescent="0.25">
      <c r="AO1569" s="13"/>
    </row>
    <row r="1570" spans="41:41" x14ac:dyDescent="0.25">
      <c r="AO1570" s="13"/>
    </row>
    <row r="1571" spans="41:41" x14ac:dyDescent="0.25">
      <c r="AO1571" s="13"/>
    </row>
    <row r="1572" spans="41:41" x14ac:dyDescent="0.25">
      <c r="AO1572" s="13"/>
    </row>
    <row r="1573" spans="41:41" x14ac:dyDescent="0.25">
      <c r="AO1573" s="13"/>
    </row>
    <row r="1574" spans="41:41" x14ac:dyDescent="0.25">
      <c r="AO1574" s="13"/>
    </row>
    <row r="1575" spans="41:41" x14ac:dyDescent="0.25">
      <c r="AO1575" s="13"/>
    </row>
    <row r="1576" spans="41:41" x14ac:dyDescent="0.25">
      <c r="AO1576" s="13"/>
    </row>
    <row r="1577" spans="41:41" x14ac:dyDescent="0.25">
      <c r="AO1577" s="13"/>
    </row>
    <row r="1578" spans="41:41" x14ac:dyDescent="0.25">
      <c r="AO1578" s="13"/>
    </row>
    <row r="1579" spans="41:41" x14ac:dyDescent="0.25">
      <c r="AO1579" s="13"/>
    </row>
    <row r="1580" spans="41:41" x14ac:dyDescent="0.25">
      <c r="AO1580" s="13"/>
    </row>
    <row r="1581" spans="41:41" x14ac:dyDescent="0.25">
      <c r="AO1581" s="13"/>
    </row>
    <row r="1582" spans="41:41" x14ac:dyDescent="0.25">
      <c r="AO1582" s="13"/>
    </row>
    <row r="1583" spans="41:41" x14ac:dyDescent="0.25">
      <c r="AO1583" s="13"/>
    </row>
    <row r="1584" spans="41:41" x14ac:dyDescent="0.25">
      <c r="AO1584" s="13"/>
    </row>
    <row r="1585" spans="41:41" x14ac:dyDescent="0.25">
      <c r="AO1585" s="13"/>
    </row>
    <row r="1586" spans="41:41" x14ac:dyDescent="0.25">
      <c r="AO1586" s="13"/>
    </row>
    <row r="1587" spans="41:41" x14ac:dyDescent="0.25">
      <c r="AO1587" s="13"/>
    </row>
    <row r="1588" spans="41:41" x14ac:dyDescent="0.25">
      <c r="AO1588" s="13"/>
    </row>
    <row r="1589" spans="41:41" x14ac:dyDescent="0.25">
      <c r="AO1589" s="13"/>
    </row>
    <row r="1590" spans="41:41" x14ac:dyDescent="0.25">
      <c r="AO1590" s="13"/>
    </row>
    <row r="1591" spans="41:41" x14ac:dyDescent="0.25">
      <c r="AO1591" s="13"/>
    </row>
    <row r="1592" spans="41:41" x14ac:dyDescent="0.25">
      <c r="AO1592" s="13"/>
    </row>
    <row r="1593" spans="41:41" x14ac:dyDescent="0.25">
      <c r="AO1593" s="13"/>
    </row>
    <row r="1594" spans="41:41" x14ac:dyDescent="0.25">
      <c r="AO1594" s="13"/>
    </row>
    <row r="1595" spans="41:41" x14ac:dyDescent="0.25">
      <c r="AO1595" s="13"/>
    </row>
    <row r="1596" spans="41:41" x14ac:dyDescent="0.25">
      <c r="AO1596" s="13"/>
    </row>
    <row r="1597" spans="41:41" x14ac:dyDescent="0.25">
      <c r="AO1597" s="13"/>
    </row>
    <row r="1598" spans="41:41" x14ac:dyDescent="0.25">
      <c r="AO1598" s="13"/>
    </row>
    <row r="1599" spans="41:41" x14ac:dyDescent="0.25">
      <c r="AO1599" s="13"/>
    </row>
    <row r="1600" spans="41:41" x14ac:dyDescent="0.25">
      <c r="AO1600" s="13"/>
    </row>
    <row r="1601" spans="41:41" x14ac:dyDescent="0.25">
      <c r="AO1601" s="13"/>
    </row>
    <row r="1602" spans="41:41" x14ac:dyDescent="0.25">
      <c r="AO1602" s="13"/>
    </row>
    <row r="1603" spans="41:41" x14ac:dyDescent="0.25">
      <c r="AO1603" s="13"/>
    </row>
    <row r="1604" spans="41:41" x14ac:dyDescent="0.25">
      <c r="AO1604" s="13"/>
    </row>
    <row r="1605" spans="41:41" x14ac:dyDescent="0.25">
      <c r="AO1605" s="13"/>
    </row>
    <row r="1606" spans="41:41" x14ac:dyDescent="0.25">
      <c r="AO1606" s="13"/>
    </row>
    <row r="1607" spans="41:41" x14ac:dyDescent="0.25">
      <c r="AO1607" s="13"/>
    </row>
    <row r="1608" spans="41:41" x14ac:dyDescent="0.25">
      <c r="AO1608" s="13"/>
    </row>
    <row r="1609" spans="41:41" x14ac:dyDescent="0.25">
      <c r="AO1609" s="13"/>
    </row>
    <row r="1610" spans="41:41" x14ac:dyDescent="0.25">
      <c r="AO1610" s="13"/>
    </row>
    <row r="1611" spans="41:41" x14ac:dyDescent="0.25">
      <c r="AO1611" s="13"/>
    </row>
    <row r="1612" spans="41:41" x14ac:dyDescent="0.25">
      <c r="AO1612" s="13"/>
    </row>
    <row r="1613" spans="41:41" x14ac:dyDescent="0.25">
      <c r="AO1613" s="13"/>
    </row>
    <row r="1614" spans="41:41" x14ac:dyDescent="0.25">
      <c r="AO1614" s="13"/>
    </row>
    <row r="1615" spans="41:41" x14ac:dyDescent="0.25">
      <c r="AO1615" s="13"/>
    </row>
    <row r="1616" spans="41:41" x14ac:dyDescent="0.25">
      <c r="AO1616" s="13"/>
    </row>
    <row r="1617" spans="41:41" x14ac:dyDescent="0.25">
      <c r="AO1617" s="13"/>
    </row>
    <row r="1618" spans="41:41" x14ac:dyDescent="0.25">
      <c r="AO1618" s="13"/>
    </row>
    <row r="1619" spans="41:41" x14ac:dyDescent="0.25">
      <c r="AO1619" s="13"/>
    </row>
    <row r="1620" spans="41:41" x14ac:dyDescent="0.25">
      <c r="AO1620" s="13"/>
    </row>
    <row r="1621" spans="41:41" x14ac:dyDescent="0.25">
      <c r="AO1621" s="13"/>
    </row>
    <row r="1622" spans="41:41" x14ac:dyDescent="0.25">
      <c r="AO1622" s="13"/>
    </row>
    <row r="1623" spans="41:41" x14ac:dyDescent="0.25">
      <c r="AO1623" s="13"/>
    </row>
    <row r="1624" spans="41:41" x14ac:dyDescent="0.25">
      <c r="AO1624" s="13"/>
    </row>
    <row r="1625" spans="41:41" x14ac:dyDescent="0.25">
      <c r="AO1625" s="13"/>
    </row>
    <row r="1626" spans="41:41" x14ac:dyDescent="0.25">
      <c r="AO1626" s="13"/>
    </row>
    <row r="1627" spans="41:41" x14ac:dyDescent="0.25">
      <c r="AO1627" s="13"/>
    </row>
    <row r="1628" spans="41:41" x14ac:dyDescent="0.25">
      <c r="AO1628" s="13"/>
    </row>
    <row r="1629" spans="41:41" x14ac:dyDescent="0.25">
      <c r="AO1629" s="13"/>
    </row>
    <row r="1630" spans="41:41" x14ac:dyDescent="0.25">
      <c r="AO1630" s="13"/>
    </row>
    <row r="1631" spans="41:41" x14ac:dyDescent="0.25">
      <c r="AO1631" s="13"/>
    </row>
    <row r="1632" spans="41:41" x14ac:dyDescent="0.25">
      <c r="AO1632" s="13"/>
    </row>
    <row r="1633" spans="41:41" x14ac:dyDescent="0.25">
      <c r="AO1633" s="13"/>
    </row>
    <row r="1634" spans="41:41" x14ac:dyDescent="0.25">
      <c r="AO1634" s="13"/>
    </row>
    <row r="1635" spans="41:41" x14ac:dyDescent="0.25">
      <c r="AO1635" s="13"/>
    </row>
    <row r="1636" spans="41:41" x14ac:dyDescent="0.25">
      <c r="AO1636" s="13"/>
    </row>
    <row r="1637" spans="41:41" x14ac:dyDescent="0.25">
      <c r="AO1637" s="13"/>
    </row>
    <row r="1638" spans="41:41" x14ac:dyDescent="0.25">
      <c r="AO1638" s="13"/>
    </row>
    <row r="1639" spans="41:41" x14ac:dyDescent="0.25">
      <c r="AO1639" s="13"/>
    </row>
    <row r="1640" spans="41:41" x14ac:dyDescent="0.25">
      <c r="AO1640" s="13"/>
    </row>
    <row r="1641" spans="41:41" x14ac:dyDescent="0.25">
      <c r="AO1641" s="13"/>
    </row>
    <row r="1642" spans="41:41" x14ac:dyDescent="0.25">
      <c r="AO1642" s="13"/>
    </row>
    <row r="1643" spans="41:41" x14ac:dyDescent="0.25">
      <c r="AO1643" s="13"/>
    </row>
    <row r="1644" spans="41:41" x14ac:dyDescent="0.25">
      <c r="AO1644" s="13"/>
    </row>
    <row r="1645" spans="41:41" x14ac:dyDescent="0.25">
      <c r="AO1645" s="13"/>
    </row>
    <row r="1646" spans="41:41" x14ac:dyDescent="0.25">
      <c r="AO1646" s="13"/>
    </row>
    <row r="1647" spans="41:41" x14ac:dyDescent="0.25">
      <c r="AO1647" s="13"/>
    </row>
    <row r="1648" spans="41:41" x14ac:dyDescent="0.25">
      <c r="AO1648" s="13"/>
    </row>
    <row r="1649" spans="41:41" x14ac:dyDescent="0.25">
      <c r="AO1649" s="13"/>
    </row>
    <row r="1650" spans="41:41" x14ac:dyDescent="0.25">
      <c r="AO1650" s="13"/>
    </row>
    <row r="1651" spans="41:41" x14ac:dyDescent="0.25">
      <c r="AO1651" s="13"/>
    </row>
    <row r="1652" spans="41:41" x14ac:dyDescent="0.25">
      <c r="AO1652" s="13"/>
    </row>
    <row r="1653" spans="41:41" x14ac:dyDescent="0.25">
      <c r="AO1653" s="13"/>
    </row>
    <row r="1654" spans="41:41" x14ac:dyDescent="0.25">
      <c r="AO1654" s="13"/>
    </row>
    <row r="1655" spans="41:41" x14ac:dyDescent="0.25">
      <c r="AO1655" s="13"/>
    </row>
    <row r="1656" spans="41:41" x14ac:dyDescent="0.25">
      <c r="AO1656" s="13"/>
    </row>
    <row r="1657" spans="41:41" x14ac:dyDescent="0.25">
      <c r="AO1657" s="13"/>
    </row>
    <row r="1658" spans="41:41" x14ac:dyDescent="0.25">
      <c r="AO1658" s="13"/>
    </row>
    <row r="1659" spans="41:41" x14ac:dyDescent="0.25">
      <c r="AO1659" s="13"/>
    </row>
    <row r="1660" spans="41:41" x14ac:dyDescent="0.25">
      <c r="AO1660" s="13"/>
    </row>
    <row r="1661" spans="41:41" x14ac:dyDescent="0.25">
      <c r="AO1661" s="13"/>
    </row>
    <row r="1662" spans="41:41" x14ac:dyDescent="0.25">
      <c r="AO1662" s="13"/>
    </row>
    <row r="1663" spans="41:41" x14ac:dyDescent="0.25">
      <c r="AO1663" s="13"/>
    </row>
    <row r="1664" spans="41:41" x14ac:dyDescent="0.25">
      <c r="AO1664" s="13"/>
    </row>
    <row r="1665" spans="41:41" x14ac:dyDescent="0.25">
      <c r="AO1665" s="13"/>
    </row>
    <row r="1666" spans="41:41" x14ac:dyDescent="0.25">
      <c r="AO1666" s="13"/>
    </row>
    <row r="1667" spans="41:41" x14ac:dyDescent="0.25">
      <c r="AO1667" s="13"/>
    </row>
    <row r="1668" spans="41:41" x14ac:dyDescent="0.25">
      <c r="AO1668" s="13"/>
    </row>
    <row r="1669" spans="41:41" x14ac:dyDescent="0.25">
      <c r="AO1669" s="13"/>
    </row>
    <row r="1670" spans="41:41" x14ac:dyDescent="0.25">
      <c r="AO1670" s="13"/>
    </row>
    <row r="1671" spans="41:41" x14ac:dyDescent="0.25">
      <c r="AO1671" s="13"/>
    </row>
    <row r="1672" spans="41:41" x14ac:dyDescent="0.25">
      <c r="AO1672" s="13"/>
    </row>
    <row r="1673" spans="41:41" x14ac:dyDescent="0.25">
      <c r="AO1673" s="13"/>
    </row>
    <row r="1674" spans="41:41" x14ac:dyDescent="0.25">
      <c r="AO1674" s="13"/>
    </row>
    <row r="1675" spans="41:41" x14ac:dyDescent="0.25">
      <c r="AO1675" s="13"/>
    </row>
    <row r="1676" spans="41:41" x14ac:dyDescent="0.25">
      <c r="AO1676" s="13"/>
    </row>
    <row r="1677" spans="41:41" x14ac:dyDescent="0.25">
      <c r="AO1677" s="13"/>
    </row>
    <row r="1678" spans="41:41" x14ac:dyDescent="0.25">
      <c r="AO1678" s="13"/>
    </row>
    <row r="1679" spans="41:41" x14ac:dyDescent="0.25">
      <c r="AO1679" s="13"/>
    </row>
    <row r="1680" spans="41:41" x14ac:dyDescent="0.25">
      <c r="AO1680" s="13"/>
    </row>
    <row r="1681" spans="41:41" x14ac:dyDescent="0.25">
      <c r="AO1681" s="13"/>
    </row>
    <row r="1682" spans="41:41" x14ac:dyDescent="0.25">
      <c r="AO1682" s="13"/>
    </row>
    <row r="1683" spans="41:41" x14ac:dyDescent="0.25">
      <c r="AO1683" s="13"/>
    </row>
    <row r="1684" spans="41:41" x14ac:dyDescent="0.25">
      <c r="AO1684" s="13"/>
    </row>
    <row r="1685" spans="41:41" x14ac:dyDescent="0.25">
      <c r="AO1685" s="13"/>
    </row>
    <row r="1686" spans="41:41" x14ac:dyDescent="0.25">
      <c r="AO1686" s="13"/>
    </row>
    <row r="1687" spans="41:41" x14ac:dyDescent="0.25">
      <c r="AO1687" s="13"/>
    </row>
    <row r="1688" spans="41:41" x14ac:dyDescent="0.25">
      <c r="AO1688" s="13"/>
    </row>
    <row r="1689" spans="41:41" x14ac:dyDescent="0.25">
      <c r="AO1689" s="13"/>
    </row>
    <row r="1690" spans="41:41" x14ac:dyDescent="0.25">
      <c r="AO1690" s="13"/>
    </row>
    <row r="1691" spans="41:41" x14ac:dyDescent="0.25">
      <c r="AO1691" s="13"/>
    </row>
    <row r="1692" spans="41:41" x14ac:dyDescent="0.25">
      <c r="AO1692" s="13"/>
    </row>
    <row r="1693" spans="41:41" x14ac:dyDescent="0.25">
      <c r="AO1693" s="13"/>
    </row>
    <row r="1694" spans="41:41" x14ac:dyDescent="0.25">
      <c r="AO1694" s="13"/>
    </row>
    <row r="1695" spans="41:41" x14ac:dyDescent="0.25">
      <c r="AO1695" s="13"/>
    </row>
    <row r="1696" spans="41:41" x14ac:dyDescent="0.25">
      <c r="AO1696" s="13"/>
    </row>
    <row r="1697" spans="41:41" x14ac:dyDescent="0.25">
      <c r="AO1697" s="13"/>
    </row>
    <row r="1698" spans="41:41" x14ac:dyDescent="0.25">
      <c r="AO1698" s="13"/>
    </row>
    <row r="1699" spans="41:41" x14ac:dyDescent="0.25">
      <c r="AO1699" s="13"/>
    </row>
    <row r="1700" spans="41:41" x14ac:dyDescent="0.25">
      <c r="AO1700" s="13"/>
    </row>
    <row r="1701" spans="41:41" x14ac:dyDescent="0.25">
      <c r="AO1701" s="13"/>
    </row>
    <row r="1702" spans="41:41" x14ac:dyDescent="0.25">
      <c r="AO1702" s="13"/>
    </row>
    <row r="1703" spans="41:41" x14ac:dyDescent="0.25">
      <c r="AO1703" s="13"/>
    </row>
    <row r="1704" spans="41:41" x14ac:dyDescent="0.25">
      <c r="AO1704" s="13"/>
    </row>
    <row r="1705" spans="41:41" x14ac:dyDescent="0.25">
      <c r="AO1705" s="13"/>
    </row>
    <row r="1706" spans="41:41" x14ac:dyDescent="0.25">
      <c r="AO1706" s="13"/>
    </row>
    <row r="1707" spans="41:41" x14ac:dyDescent="0.25">
      <c r="AO1707" s="13"/>
    </row>
    <row r="1708" spans="41:41" x14ac:dyDescent="0.25">
      <c r="AO1708" s="13"/>
    </row>
    <row r="1709" spans="41:41" x14ac:dyDescent="0.25">
      <c r="AO1709" s="13"/>
    </row>
    <row r="1710" spans="41:41" x14ac:dyDescent="0.25">
      <c r="AO1710" s="13"/>
    </row>
    <row r="1711" spans="41:41" x14ac:dyDescent="0.25">
      <c r="AO1711" s="13"/>
    </row>
    <row r="1712" spans="41:41" x14ac:dyDescent="0.25">
      <c r="AO1712" s="13"/>
    </row>
    <row r="1713" spans="41:41" x14ac:dyDescent="0.25">
      <c r="AO1713" s="13"/>
    </row>
    <row r="1714" spans="41:41" x14ac:dyDescent="0.25">
      <c r="AO1714" s="13"/>
    </row>
    <row r="1715" spans="41:41" x14ac:dyDescent="0.25">
      <c r="AO1715" s="13"/>
    </row>
    <row r="1716" spans="41:41" x14ac:dyDescent="0.25">
      <c r="AO1716" s="13"/>
    </row>
    <row r="1717" spans="41:41" x14ac:dyDescent="0.25">
      <c r="AO1717" s="13"/>
    </row>
    <row r="1718" spans="41:41" x14ac:dyDescent="0.25">
      <c r="AO1718" s="13"/>
    </row>
    <row r="1719" spans="41:41" x14ac:dyDescent="0.25">
      <c r="AO1719" s="13"/>
    </row>
    <row r="1720" spans="41:41" x14ac:dyDescent="0.25">
      <c r="AO1720" s="13"/>
    </row>
    <row r="1721" spans="41:41" x14ac:dyDescent="0.25">
      <c r="AO1721" s="13"/>
    </row>
    <row r="1722" spans="41:41" x14ac:dyDescent="0.25">
      <c r="AO1722" s="13"/>
    </row>
    <row r="1723" spans="41:41" x14ac:dyDescent="0.25">
      <c r="AO1723" s="13"/>
    </row>
    <row r="1724" spans="41:41" x14ac:dyDescent="0.25">
      <c r="AO1724" s="13"/>
    </row>
    <row r="1725" spans="41:41" x14ac:dyDescent="0.25">
      <c r="AO1725" s="13"/>
    </row>
    <row r="1726" spans="41:41" x14ac:dyDescent="0.25">
      <c r="AO1726" s="13"/>
    </row>
    <row r="1727" spans="41:41" x14ac:dyDescent="0.25">
      <c r="AO1727" s="13"/>
    </row>
    <row r="1728" spans="41:41" x14ac:dyDescent="0.25">
      <c r="AO1728" s="13"/>
    </row>
    <row r="1729" spans="41:41" x14ac:dyDescent="0.25">
      <c r="AO1729" s="13"/>
    </row>
    <row r="1730" spans="41:41" x14ac:dyDescent="0.25">
      <c r="AO1730" s="13"/>
    </row>
    <row r="1731" spans="41:41" x14ac:dyDescent="0.25">
      <c r="AO1731" s="13"/>
    </row>
    <row r="1732" spans="41:41" x14ac:dyDescent="0.25">
      <c r="AO1732" s="13"/>
    </row>
    <row r="1733" spans="41:41" x14ac:dyDescent="0.25">
      <c r="AO1733" s="13"/>
    </row>
    <row r="1734" spans="41:41" x14ac:dyDescent="0.25">
      <c r="AO1734" s="13"/>
    </row>
    <row r="1735" spans="41:41" x14ac:dyDescent="0.25">
      <c r="AO1735" s="13"/>
    </row>
    <row r="1736" spans="41:41" x14ac:dyDescent="0.25">
      <c r="AO1736" s="13"/>
    </row>
    <row r="1737" spans="41:41" x14ac:dyDescent="0.25">
      <c r="AO1737" s="13"/>
    </row>
    <row r="1738" spans="41:41" x14ac:dyDescent="0.25">
      <c r="AO1738" s="13"/>
    </row>
    <row r="1739" spans="41:41" x14ac:dyDescent="0.25">
      <c r="AO1739" s="13"/>
    </row>
    <row r="1740" spans="41:41" x14ac:dyDescent="0.25">
      <c r="AO1740" s="13"/>
    </row>
    <row r="1741" spans="41:41" x14ac:dyDescent="0.25">
      <c r="AO1741" s="13"/>
    </row>
    <row r="1742" spans="41:41" x14ac:dyDescent="0.25">
      <c r="AO1742" s="13"/>
    </row>
    <row r="1743" spans="41:41" x14ac:dyDescent="0.25">
      <c r="AO1743" s="13"/>
    </row>
    <row r="1744" spans="41:41" x14ac:dyDescent="0.25">
      <c r="AO1744" s="13"/>
    </row>
    <row r="1745" spans="41:41" x14ac:dyDescent="0.25">
      <c r="AO1745" s="13"/>
    </row>
    <row r="1746" spans="41:41" x14ac:dyDescent="0.25">
      <c r="AO1746" s="13"/>
    </row>
    <row r="1747" spans="41:41" x14ac:dyDescent="0.25">
      <c r="AO1747" s="13"/>
    </row>
    <row r="1748" spans="41:41" x14ac:dyDescent="0.25">
      <c r="AO1748" s="13"/>
    </row>
    <row r="1749" spans="41:41" x14ac:dyDescent="0.25">
      <c r="AO1749" s="13"/>
    </row>
    <row r="1750" spans="41:41" x14ac:dyDescent="0.25">
      <c r="AO1750" s="13"/>
    </row>
    <row r="1751" spans="41:41" x14ac:dyDescent="0.25">
      <c r="AO1751" s="13"/>
    </row>
    <row r="1752" spans="41:41" x14ac:dyDescent="0.25">
      <c r="AO1752" s="13"/>
    </row>
    <row r="1753" spans="41:41" x14ac:dyDescent="0.25">
      <c r="AO1753" s="13"/>
    </row>
    <row r="1754" spans="41:41" x14ac:dyDescent="0.25">
      <c r="AO1754" s="13"/>
    </row>
    <row r="1755" spans="41:41" x14ac:dyDescent="0.25">
      <c r="AO1755" s="13"/>
    </row>
    <row r="1756" spans="41:41" x14ac:dyDescent="0.25">
      <c r="AO1756" s="13"/>
    </row>
    <row r="1757" spans="41:41" x14ac:dyDescent="0.25">
      <c r="AO1757" s="13"/>
    </row>
    <row r="1758" spans="41:41" x14ac:dyDescent="0.25">
      <c r="AO1758" s="13"/>
    </row>
    <row r="1759" spans="41:41" x14ac:dyDescent="0.25">
      <c r="AO1759" s="13"/>
    </row>
    <row r="1760" spans="41:41" x14ac:dyDescent="0.25">
      <c r="AO1760" s="13"/>
    </row>
    <row r="1761" spans="41:41" x14ac:dyDescent="0.25">
      <c r="AO1761" s="13"/>
    </row>
    <row r="1762" spans="41:41" x14ac:dyDescent="0.25">
      <c r="AO1762" s="13"/>
    </row>
    <row r="1763" spans="41:41" x14ac:dyDescent="0.25">
      <c r="AO1763" s="13"/>
    </row>
    <row r="1764" spans="41:41" x14ac:dyDescent="0.25">
      <c r="AO1764" s="13"/>
    </row>
    <row r="1765" spans="41:41" x14ac:dyDescent="0.25">
      <c r="AO1765" s="13"/>
    </row>
    <row r="1766" spans="41:41" x14ac:dyDescent="0.25">
      <c r="AO1766" s="13"/>
    </row>
    <row r="1767" spans="41:41" x14ac:dyDescent="0.25">
      <c r="AO1767" s="13"/>
    </row>
    <row r="1768" spans="41:41" x14ac:dyDescent="0.25">
      <c r="AO1768" s="13"/>
    </row>
    <row r="1769" spans="41:41" x14ac:dyDescent="0.25">
      <c r="AO1769" s="13"/>
    </row>
    <row r="1770" spans="41:41" x14ac:dyDescent="0.25">
      <c r="AO1770" s="13"/>
    </row>
    <row r="1771" spans="41:41" x14ac:dyDescent="0.25">
      <c r="AO1771" s="13"/>
    </row>
  </sheetData>
  <sortState ref="A39:D47">
    <sortCondition ref="A39:A47"/>
  </sortState>
  <mergeCells count="37">
    <mergeCell ref="E71:F71"/>
    <mergeCell ref="G70:S70"/>
    <mergeCell ref="H69:S69"/>
    <mergeCell ref="G2:S2"/>
    <mergeCell ref="AE67:AH67"/>
    <mergeCell ref="AE70:AH70"/>
    <mergeCell ref="T2:Z2"/>
    <mergeCell ref="E70:F70"/>
    <mergeCell ref="E69:F69"/>
    <mergeCell ref="E67:F67"/>
    <mergeCell ref="AE2:AH2"/>
    <mergeCell ref="AE69:AH69"/>
    <mergeCell ref="A1:D1"/>
    <mergeCell ref="A2:D2"/>
    <mergeCell ref="AD88:AE88"/>
    <mergeCell ref="B51:D51"/>
    <mergeCell ref="B65:D65"/>
    <mergeCell ref="B66:D66"/>
    <mergeCell ref="B67:D67"/>
    <mergeCell ref="B68:D68"/>
    <mergeCell ref="B69:D69"/>
    <mergeCell ref="G67:S67"/>
    <mergeCell ref="T67:Y67"/>
    <mergeCell ref="G71:AC71"/>
    <mergeCell ref="I72:J73"/>
    <mergeCell ref="B70:D70"/>
    <mergeCell ref="B71:D71"/>
    <mergeCell ref="U69:Y69"/>
    <mergeCell ref="AD89:AE89"/>
    <mergeCell ref="AD90:AE90"/>
    <mergeCell ref="AD92:AE92"/>
    <mergeCell ref="G1:AC1"/>
    <mergeCell ref="AD1:AI1"/>
    <mergeCell ref="AH72:AI73"/>
    <mergeCell ref="T70:Y70"/>
    <mergeCell ref="AD71:AI71"/>
    <mergeCell ref="AD91:AE91"/>
  </mergeCells>
  <phoneticPr fontId="0" type="noConversion"/>
  <printOptions headings="1" gridLines="1"/>
  <pageMargins left="0.17" right="0.19" top="0.17" bottom="0.34" header="0.17" footer="0.23"/>
  <pageSetup scale="65" fitToWidth="0" orientation="portrait" r:id="rId1"/>
  <headerFooter alignWithMargins="0">
    <oddFooter>&amp;L&amp;F,&amp;A&amp;C&amp;D&amp;R&amp;P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Science Center Targets</vt:lpstr>
      <vt:lpstr>Sheet1</vt:lpstr>
      <vt:lpstr>'Science Center Targets'!Print_Titles</vt:lpstr>
    </vt:vector>
  </TitlesOfParts>
  <Company>US Geological Survey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rmusson</dc:creator>
  <cp:lastModifiedBy>Musson, Rosemary</cp:lastModifiedBy>
  <cp:lastPrinted>2012-07-30T13:05:20Z</cp:lastPrinted>
  <dcterms:created xsi:type="dcterms:W3CDTF">2004-03-19T12:08:35Z</dcterms:created>
  <dcterms:modified xsi:type="dcterms:W3CDTF">2012-09-06T11:39:26Z</dcterms:modified>
</cp:coreProperties>
</file>