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8030" yWindow="30" windowWidth="17580" windowHeight="11745" tabRatio="963"/>
  </bookViews>
  <sheets>
    <sheet name="chem site information" sheetId="11" r:id="rId1"/>
    <sheet name="FY12 chem site net costs" sheetId="10" r:id="rId2"/>
    <sheet name="Eco site information" sheetId="13" r:id="rId3"/>
    <sheet name="FY12 Eco site costs" sheetId="12" r:id="rId4"/>
    <sheet name="SW sites" sheetId="5" r:id="rId5"/>
    <sheet name="FY12 sampling by SU" sheetId="6" r:id="rId6"/>
    <sheet name="MRB reports" sheetId="1" r:id="rId7"/>
    <sheet name="Total by report" sheetId="3" r:id="rId8"/>
    <sheet name="FY12 reports by SU" sheetId="7" r:id="rId9"/>
    <sheet name="MRB lead scientists" sheetId="2" r:id="rId10"/>
    <sheet name="Total by SU" sheetId="8" r:id="rId11"/>
    <sheet name="Total by MRB" sheetId="9" r:id="rId12"/>
  </sheets>
  <definedNames>
    <definedName name="_xlnm._FilterDatabase" localSheetId="0" hidden="1">'chem site information'!$A$1:$AJ$1</definedName>
    <definedName name="_xlnm._FilterDatabase" localSheetId="2" hidden="1">'Eco site information'!$Z$2:$AB$60</definedName>
    <definedName name="_xlnm._FilterDatabase" localSheetId="1" hidden="1">'FY12 chem site net costs'!$A$1:$Q$121</definedName>
    <definedName name="_xlnm._FilterDatabase" localSheetId="3" hidden="1">'FY12 Eco site costs'!$A$1:$S$1</definedName>
    <definedName name="_xlnm._FilterDatabase" localSheetId="8" hidden="1">'FY12 reports by SU'!$A$2:$L$141</definedName>
    <definedName name="_xlnm._FilterDatabase" localSheetId="5" hidden="1">'FY12 sampling by SU'!#REF!</definedName>
    <definedName name="_xlnm._FilterDatabase" localSheetId="6" hidden="1">'MRB reports'!$A$3:$R$184</definedName>
    <definedName name="_xlnm._FilterDatabase" localSheetId="4" hidden="1">'SW sites'!$A$3:$J$125</definedName>
    <definedName name="_xlnm._FilterDatabase" localSheetId="7" hidden="1">'Total by report'!#REF!</definedName>
  </definedNames>
  <calcPr calcId="144525"/>
</workbook>
</file>

<file path=xl/calcChain.xml><?xml version="1.0" encoding="utf-8"?>
<calcChain xmlns="http://schemas.openxmlformats.org/spreadsheetml/2006/main">
  <c r="H12" i="3" l="1"/>
  <c r="H11" i="3"/>
  <c r="H10" i="3"/>
  <c r="H9" i="3"/>
  <c r="H8" i="3"/>
  <c r="H7" i="3"/>
  <c r="H6" i="3"/>
  <c r="H19" i="3"/>
  <c r="H18" i="3"/>
  <c r="H17" i="3"/>
  <c r="H16" i="3"/>
  <c r="H15" i="3"/>
  <c r="H14" i="3"/>
  <c r="H21" i="3"/>
  <c r="H27" i="3"/>
  <c r="H26" i="3"/>
  <c r="H25" i="3"/>
  <c r="H24" i="3"/>
  <c r="H23" i="3"/>
  <c r="H4" i="3"/>
  <c r="I85" i="5"/>
  <c r="H85" i="5"/>
  <c r="I71" i="5"/>
  <c r="H71" i="5"/>
  <c r="H4" i="6" l="1"/>
  <c r="R4" i="6" s="1"/>
  <c r="I4" i="6"/>
  <c r="N4" i="6"/>
  <c r="S4" i="6" s="1"/>
  <c r="Q4" i="6"/>
  <c r="G14" i="2" l="1"/>
  <c r="G15" i="2"/>
  <c r="G16" i="2"/>
  <c r="G17" i="2"/>
  <c r="G18" i="2"/>
  <c r="G19" i="2"/>
  <c r="G20" i="2"/>
  <c r="G13" i="2"/>
  <c r="H22" i="3" l="1"/>
  <c r="H28" i="3"/>
  <c r="G28" i="3"/>
  <c r="AY190" i="1" l="1"/>
  <c r="AX190" i="1"/>
  <c r="AW190" i="1"/>
  <c r="AV190" i="1"/>
  <c r="AU190" i="1"/>
  <c r="BA189" i="1"/>
  <c r="BA188" i="1"/>
  <c r="BA187" i="1"/>
  <c r="BA186" i="1"/>
  <c r="AY184" i="1"/>
  <c r="AX184" i="1"/>
  <c r="AW184" i="1"/>
  <c r="AV184" i="1"/>
  <c r="AU184" i="1"/>
  <c r="BA182" i="1"/>
  <c r="BA181" i="1"/>
  <c r="BA180" i="1"/>
  <c r="BA179" i="1"/>
  <c r="BA184" i="1" s="1"/>
  <c r="BA178" i="1"/>
  <c r="AY176" i="1"/>
  <c r="AX176" i="1"/>
  <c r="AW176" i="1"/>
  <c r="AV176" i="1"/>
  <c r="AU176" i="1"/>
  <c r="BA172" i="1"/>
  <c r="BA171" i="1"/>
  <c r="BA170" i="1"/>
  <c r="BA176" i="1" s="1"/>
  <c r="AY168" i="1"/>
  <c r="AX168" i="1"/>
  <c r="AW168" i="1"/>
  <c r="AV168" i="1"/>
  <c r="AU168" i="1"/>
  <c r="BA166" i="1"/>
  <c r="BA165" i="1"/>
  <c r="BA164" i="1"/>
  <c r="BA163" i="1"/>
  <c r="BA162" i="1"/>
  <c r="BA161" i="1"/>
  <c r="BA160" i="1"/>
  <c r="BA159" i="1"/>
  <c r="BA168" i="1" s="1"/>
  <c r="BA158" i="1"/>
  <c r="BA157" i="1"/>
  <c r="AY155" i="1"/>
  <c r="AX155" i="1"/>
  <c r="AW155" i="1"/>
  <c r="AV155" i="1"/>
  <c r="AU155" i="1"/>
  <c r="BA153" i="1"/>
  <c r="BA152" i="1"/>
  <c r="BA151" i="1"/>
  <c r="BA155" i="1" s="1"/>
  <c r="AZ149" i="1"/>
  <c r="AY149" i="1"/>
  <c r="AX149" i="1"/>
  <c r="AW149" i="1"/>
  <c r="AV149" i="1"/>
  <c r="AU149" i="1"/>
  <c r="BA147" i="1"/>
  <c r="BA146" i="1"/>
  <c r="BA145" i="1"/>
  <c r="BA144" i="1"/>
  <c r="BA143" i="1"/>
  <c r="BA142" i="1"/>
  <c r="AZ140" i="1"/>
  <c r="AY140" i="1"/>
  <c r="AX140" i="1"/>
  <c r="AW140" i="1"/>
  <c r="AV140" i="1"/>
  <c r="AU140" i="1"/>
  <c r="BA138" i="1"/>
  <c r="BA137" i="1"/>
  <c r="BA136" i="1"/>
  <c r="AZ134" i="1"/>
  <c r="AY134" i="1"/>
  <c r="AX134" i="1"/>
  <c r="AW134" i="1"/>
  <c r="AV134" i="1"/>
  <c r="AU134" i="1"/>
  <c r="BA132" i="1"/>
  <c r="BA131" i="1"/>
  <c r="BA130" i="1"/>
  <c r="BA134" i="1" s="1"/>
  <c r="BA129" i="1"/>
  <c r="AX127" i="1"/>
  <c r="AW127" i="1"/>
  <c r="AV127" i="1"/>
  <c r="AU127" i="1"/>
  <c r="BA125" i="1"/>
  <c r="BA124" i="1"/>
  <c r="BA123" i="1"/>
  <c r="BA122" i="1"/>
  <c r="BA121" i="1"/>
  <c r="BA120" i="1"/>
  <c r="AY118" i="1"/>
  <c r="AY127" i="1" s="1"/>
  <c r="AX118" i="1"/>
  <c r="AW118" i="1"/>
  <c r="AV118" i="1"/>
  <c r="AU118" i="1"/>
  <c r="BA116" i="1"/>
  <c r="BA115" i="1"/>
  <c r="BA114" i="1"/>
  <c r="BA113" i="1"/>
  <c r="BA112" i="1"/>
  <c r="BA111" i="1"/>
  <c r="BA110" i="1"/>
  <c r="BA109" i="1"/>
  <c r="BA108" i="1"/>
  <c r="AY106" i="1"/>
  <c r="AX106" i="1"/>
  <c r="AW106" i="1"/>
  <c r="AV106" i="1"/>
  <c r="AU106" i="1"/>
  <c r="BA104" i="1"/>
  <c r="BA103" i="1"/>
  <c r="BA106" i="1" s="1"/>
  <c r="AY101" i="1"/>
  <c r="AX101" i="1"/>
  <c r="AW101" i="1"/>
  <c r="AV101" i="1"/>
  <c r="AU101" i="1"/>
  <c r="BA100" i="1"/>
  <c r="BA99" i="1"/>
  <c r="BA98" i="1"/>
  <c r="BA101" i="1" s="1"/>
  <c r="BA97" i="1"/>
  <c r="AY96" i="1"/>
  <c r="AX96" i="1"/>
  <c r="AW96" i="1"/>
  <c r="AV96" i="1"/>
  <c r="AU96" i="1"/>
  <c r="BA94" i="1"/>
  <c r="BA93" i="1"/>
  <c r="BA92" i="1"/>
  <c r="BA91" i="1"/>
  <c r="BA96" i="1" s="1"/>
  <c r="AY89" i="1"/>
  <c r="AX89" i="1"/>
  <c r="AW89" i="1"/>
  <c r="AV89" i="1"/>
  <c r="AU89" i="1"/>
  <c r="BA87" i="1"/>
  <c r="BA86" i="1"/>
  <c r="BA89" i="1" s="1"/>
  <c r="AY84" i="1"/>
  <c r="AX84" i="1"/>
  <c r="AW84" i="1"/>
  <c r="AV84" i="1"/>
  <c r="AU84" i="1"/>
  <c r="BA83" i="1"/>
  <c r="BA82" i="1"/>
  <c r="BA81" i="1"/>
  <c r="BA84" i="1" s="1"/>
  <c r="AY79" i="1"/>
  <c r="AX79" i="1"/>
  <c r="AW79" i="1"/>
  <c r="AV79" i="1"/>
  <c r="AU79" i="1"/>
  <c r="BA78" i="1"/>
  <c r="BA77" i="1"/>
  <c r="BA76" i="1"/>
  <c r="BA75" i="1"/>
  <c r="BA74" i="1"/>
  <c r="BA73" i="1"/>
  <c r="AY72" i="1"/>
  <c r="AX72" i="1"/>
  <c r="AW72" i="1"/>
  <c r="AV72" i="1"/>
  <c r="AU72" i="1"/>
  <c r="BA70" i="1"/>
  <c r="BA69" i="1"/>
  <c r="BA68" i="1"/>
  <c r="BA67" i="1"/>
  <c r="BA66" i="1"/>
  <c r="BA72" i="1" s="1"/>
  <c r="AY64" i="1"/>
  <c r="AX64" i="1"/>
  <c r="AW64" i="1"/>
  <c r="AV64" i="1"/>
  <c r="AU64" i="1"/>
  <c r="BA62" i="1"/>
  <c r="BA61" i="1"/>
  <c r="BA60" i="1"/>
  <c r="BA59" i="1"/>
  <c r="BA64" i="1" s="1"/>
  <c r="AY57" i="1"/>
  <c r="AW57" i="1"/>
  <c r="AV57" i="1"/>
  <c r="AU57" i="1"/>
  <c r="BA55" i="1"/>
  <c r="BA54" i="1"/>
  <c r="BA53" i="1"/>
  <c r="BA52" i="1"/>
  <c r="BA57" i="1" s="1"/>
  <c r="AY50" i="1"/>
  <c r="AX50" i="1"/>
  <c r="AX57" i="1" s="1"/>
  <c r="AW50" i="1"/>
  <c r="AV50" i="1"/>
  <c r="AU50" i="1"/>
  <c r="BA48" i="1"/>
  <c r="BA47" i="1"/>
  <c r="BA46" i="1"/>
  <c r="BA45" i="1"/>
  <c r="BA44" i="1"/>
  <c r="BA43" i="1"/>
  <c r="BA42" i="1"/>
  <c r="AY40" i="1"/>
  <c r="AX40" i="1"/>
  <c r="AW40" i="1"/>
  <c r="AV40" i="1"/>
  <c r="AU40" i="1"/>
  <c r="BA38" i="1"/>
  <c r="BA37" i="1"/>
  <c r="BA36" i="1"/>
  <c r="BA35" i="1"/>
  <c r="BA34" i="1"/>
  <c r="BA33" i="1"/>
  <c r="AY31" i="1"/>
  <c r="AX31" i="1"/>
  <c r="AW31" i="1"/>
  <c r="AV31" i="1"/>
  <c r="AU31" i="1"/>
  <c r="BA29" i="1"/>
  <c r="BA28" i="1"/>
  <c r="BA27" i="1"/>
  <c r="BA26" i="1"/>
  <c r="BA25" i="1"/>
  <c r="BA31" i="1" s="1"/>
  <c r="AY23" i="1"/>
  <c r="AX23" i="1"/>
  <c r="AW23" i="1"/>
  <c r="AV23" i="1"/>
  <c r="AU23" i="1"/>
  <c r="BA21" i="1"/>
  <c r="BA20" i="1"/>
  <c r="BA23" i="1" s="1"/>
  <c r="AY18" i="1"/>
  <c r="AX18" i="1"/>
  <c r="AW18" i="1"/>
  <c r="AV18" i="1"/>
  <c r="AU18" i="1"/>
  <c r="BA16" i="1"/>
  <c r="BA15" i="1"/>
  <c r="BA14" i="1"/>
  <c r="BA13" i="1"/>
  <c r="BA12" i="1"/>
  <c r="BA11" i="1"/>
  <c r="BA10" i="1"/>
  <c r="AY8" i="1"/>
  <c r="AX8" i="1"/>
  <c r="AW8" i="1"/>
  <c r="AV8" i="1"/>
  <c r="AU8" i="1"/>
  <c r="BA6" i="1"/>
  <c r="BA5" i="1"/>
  <c r="BA4" i="1"/>
  <c r="BA8" i="1" s="1"/>
  <c r="BA149" i="1" l="1"/>
  <c r="BA40" i="1"/>
  <c r="BA118" i="1"/>
  <c r="BA127" i="1"/>
  <c r="H20" i="3" s="1"/>
  <c r="H29" i="3" s="1"/>
  <c r="BA190" i="1"/>
  <c r="BA140" i="1"/>
  <c r="BA79" i="1"/>
  <c r="H13" i="3" s="1"/>
  <c r="BA50" i="1"/>
  <c r="BA191" i="1" s="1"/>
  <c r="BA18" i="1"/>
  <c r="H5" i="3" s="1"/>
  <c r="Q116" i="7" l="1"/>
  <c r="Q11" i="7" l="1"/>
  <c r="Q33" i="7" l="1"/>
  <c r="Q43" i="7" l="1"/>
  <c r="Q80" i="7" l="1"/>
  <c r="W125" i="11" l="1"/>
  <c r="L86" i="7" l="1"/>
  <c r="K86" i="7" s="1"/>
  <c r="L85" i="7"/>
  <c r="K85" i="7" s="1"/>
  <c r="G86" i="7"/>
  <c r="H86" i="7"/>
  <c r="I86" i="7"/>
  <c r="I85" i="7"/>
  <c r="H85" i="7"/>
  <c r="G85" i="7"/>
  <c r="F86" i="7"/>
  <c r="F85" i="7"/>
  <c r="C15" i="3"/>
  <c r="AS100" i="1"/>
  <c r="AS99" i="1"/>
  <c r="AS98" i="1"/>
  <c r="AS97" i="1"/>
  <c r="AK100" i="1"/>
  <c r="AK99" i="1"/>
  <c r="AK101" i="1" s="1"/>
  <c r="F15" i="3" s="1"/>
  <c r="O15" i="3" s="1"/>
  <c r="AK98" i="1"/>
  <c r="AK97" i="1"/>
  <c r="AC100" i="1"/>
  <c r="AC99" i="1"/>
  <c r="AC98" i="1"/>
  <c r="AC97" i="1"/>
  <c r="U100" i="1"/>
  <c r="U99" i="1"/>
  <c r="U98" i="1"/>
  <c r="U97" i="1"/>
  <c r="L100" i="1"/>
  <c r="L99" i="1"/>
  <c r="L98" i="1"/>
  <c r="L97" i="1"/>
  <c r="AQ101" i="1"/>
  <c r="AP101" i="1"/>
  <c r="AO101" i="1"/>
  <c r="AN101" i="1"/>
  <c r="AM101" i="1"/>
  <c r="AI101" i="1"/>
  <c r="AH101" i="1"/>
  <c r="AG101" i="1"/>
  <c r="AF101" i="1"/>
  <c r="AE101" i="1"/>
  <c r="AC101" i="1"/>
  <c r="E15" i="3" s="1"/>
  <c r="N15" i="3" s="1"/>
  <c r="AA101" i="1"/>
  <c r="Z101" i="1"/>
  <c r="Y101" i="1"/>
  <c r="X101" i="1"/>
  <c r="W101" i="1"/>
  <c r="U101" i="1"/>
  <c r="D15" i="3" s="1"/>
  <c r="M15" i="3" s="1"/>
  <c r="R101" i="1"/>
  <c r="Q101" i="1"/>
  <c r="P101" i="1"/>
  <c r="O101" i="1"/>
  <c r="N101" i="1"/>
  <c r="L101" i="1"/>
  <c r="J101" i="1"/>
  <c r="I101" i="1"/>
  <c r="H101" i="1"/>
  <c r="G101" i="1"/>
  <c r="F101" i="1"/>
  <c r="C57" i="9"/>
  <c r="C58" i="9"/>
  <c r="C59" i="9"/>
  <c r="C60" i="9"/>
  <c r="C61" i="9"/>
  <c r="C62" i="9"/>
  <c r="C63" i="9"/>
  <c r="C64" i="9"/>
  <c r="C65" i="9"/>
  <c r="C66" i="9"/>
  <c r="C56" i="9"/>
  <c r="L15" i="3" l="1"/>
  <c r="J15" i="3"/>
  <c r="M86" i="7"/>
  <c r="O86" i="7" s="1"/>
  <c r="M85" i="7"/>
  <c r="O85" i="7" s="1"/>
  <c r="P87" i="7" s="1"/>
  <c r="AS101" i="1"/>
  <c r="G15" i="3" s="1"/>
  <c r="P15" i="3" s="1"/>
  <c r="R15" i="3" l="1"/>
  <c r="S15" i="3"/>
  <c r="H24" i="5"/>
  <c r="AC138" i="1" l="1"/>
  <c r="U138" i="1"/>
  <c r="L138" i="1"/>
  <c r="I48" i="7" l="1"/>
  <c r="H48" i="7"/>
  <c r="I94" i="7"/>
  <c r="G94" i="7"/>
  <c r="F94" i="7"/>
  <c r="P111" i="7"/>
  <c r="P108" i="7"/>
  <c r="I9" i="7"/>
  <c r="I10" i="7"/>
  <c r="H10" i="7"/>
  <c r="H9" i="7"/>
  <c r="I78" i="7"/>
  <c r="I79" i="7"/>
  <c r="H79" i="7"/>
  <c r="H78" i="7"/>
  <c r="I61" i="7"/>
  <c r="H61" i="7"/>
  <c r="I51" i="7"/>
  <c r="I52" i="7"/>
  <c r="H52" i="7"/>
  <c r="H51" i="7"/>
  <c r="I41" i="7"/>
  <c r="I42" i="7"/>
  <c r="H42" i="7"/>
  <c r="H41" i="7"/>
  <c r="I31" i="7"/>
  <c r="I32" i="7"/>
  <c r="H32" i="7"/>
  <c r="H31" i="7"/>
  <c r="I13" i="7"/>
  <c r="H13" i="7"/>
  <c r="L48" i="7"/>
  <c r="L119" i="7"/>
  <c r="K119" i="7" s="1"/>
  <c r="L120" i="7"/>
  <c r="K120" i="7" s="1"/>
  <c r="L118" i="7"/>
  <c r="K118" i="7" s="1"/>
  <c r="I118" i="7"/>
  <c r="I119" i="7"/>
  <c r="I120" i="7"/>
  <c r="H119" i="7"/>
  <c r="H120" i="7"/>
  <c r="H118" i="7"/>
  <c r="G118" i="7"/>
  <c r="G119" i="7"/>
  <c r="G120" i="7"/>
  <c r="F119" i="7"/>
  <c r="F120" i="7"/>
  <c r="F118" i="7"/>
  <c r="L114" i="7"/>
  <c r="K114" i="7" s="1"/>
  <c r="I114" i="7"/>
  <c r="H114" i="7"/>
  <c r="G114" i="7"/>
  <c r="F114" i="7"/>
  <c r="L115" i="7"/>
  <c r="K115" i="7" s="1"/>
  <c r="I115" i="7"/>
  <c r="H115" i="7"/>
  <c r="G115" i="7"/>
  <c r="F115" i="7"/>
  <c r="L95" i="7"/>
  <c r="K95" i="7" s="1"/>
  <c r="L94" i="7"/>
  <c r="K94" i="7" s="1"/>
  <c r="I95" i="7"/>
  <c r="H95" i="7"/>
  <c r="H94" i="7"/>
  <c r="G95" i="7"/>
  <c r="F95" i="7"/>
  <c r="L91" i="7"/>
  <c r="K91" i="7" s="1"/>
  <c r="L90" i="7"/>
  <c r="K90" i="7" s="1"/>
  <c r="L89" i="7"/>
  <c r="K89" i="7" s="1"/>
  <c r="I89" i="7"/>
  <c r="I90" i="7"/>
  <c r="I91" i="7"/>
  <c r="H91" i="7"/>
  <c r="H90" i="7"/>
  <c r="H89" i="7"/>
  <c r="G89" i="7"/>
  <c r="G90" i="7"/>
  <c r="G91" i="7"/>
  <c r="F91" i="7"/>
  <c r="F90" i="7"/>
  <c r="F89" i="7"/>
  <c r="L52" i="7"/>
  <c r="K52" i="7" s="1"/>
  <c r="G52" i="7"/>
  <c r="F52" i="7"/>
  <c r="G9" i="7"/>
  <c r="G10" i="7"/>
  <c r="G13" i="7"/>
  <c r="I75" i="7"/>
  <c r="I76" i="7"/>
  <c r="I77" i="7"/>
  <c r="H76" i="7"/>
  <c r="H77" i="7"/>
  <c r="H75" i="7"/>
  <c r="L71" i="7"/>
  <c r="L72" i="7"/>
  <c r="L70" i="7"/>
  <c r="J70" i="7"/>
  <c r="H71" i="7"/>
  <c r="I71" i="7"/>
  <c r="H72" i="7"/>
  <c r="I72" i="7"/>
  <c r="I70" i="7"/>
  <c r="H70" i="7"/>
  <c r="G70" i="7"/>
  <c r="G71" i="7"/>
  <c r="G72" i="7"/>
  <c r="F71" i="7"/>
  <c r="F72" i="7"/>
  <c r="F70" i="7"/>
  <c r="I29" i="3"/>
  <c r="L188" i="1"/>
  <c r="L187" i="1"/>
  <c r="L186" i="1"/>
  <c r="AC188" i="1"/>
  <c r="AC187" i="1"/>
  <c r="AC186" i="1"/>
  <c r="U188" i="1"/>
  <c r="U187" i="1"/>
  <c r="U190" i="1" s="1"/>
  <c r="D28" i="3" s="1"/>
  <c r="M28" i="3" s="1"/>
  <c r="U186" i="1"/>
  <c r="AS189" i="1"/>
  <c r="AS188" i="1"/>
  <c r="AS187" i="1"/>
  <c r="AS190" i="1" s="1"/>
  <c r="P28" i="3" s="1"/>
  <c r="AS186" i="1"/>
  <c r="AK189" i="1"/>
  <c r="AK188" i="1"/>
  <c r="AK187" i="1"/>
  <c r="AK190" i="1" s="1"/>
  <c r="F28" i="3" s="1"/>
  <c r="O28" i="3" s="1"/>
  <c r="AK186" i="1"/>
  <c r="AK185" i="1"/>
  <c r="AQ190" i="1"/>
  <c r="AP190" i="1"/>
  <c r="AO190" i="1"/>
  <c r="AN190" i="1"/>
  <c r="AM190" i="1"/>
  <c r="AI190" i="1"/>
  <c r="AH190" i="1"/>
  <c r="AG190" i="1"/>
  <c r="AF190" i="1"/>
  <c r="AE190" i="1"/>
  <c r="AA190" i="1"/>
  <c r="Z190" i="1"/>
  <c r="Y190" i="1"/>
  <c r="X190" i="1"/>
  <c r="W190" i="1"/>
  <c r="R190" i="1"/>
  <c r="Q190" i="1"/>
  <c r="P190" i="1"/>
  <c r="O190" i="1"/>
  <c r="N190" i="1"/>
  <c r="L190" i="1"/>
  <c r="C28" i="3" s="1"/>
  <c r="J190" i="1"/>
  <c r="I190" i="1"/>
  <c r="H190" i="1"/>
  <c r="G190" i="1"/>
  <c r="F190" i="1"/>
  <c r="M114" i="7" l="1"/>
  <c r="O114" i="7" s="1"/>
  <c r="L28" i="3"/>
  <c r="R28" i="3" s="1"/>
  <c r="M119" i="7"/>
  <c r="O119" i="7" s="1"/>
  <c r="AC190" i="1"/>
  <c r="E28" i="3" s="1"/>
  <c r="N28" i="3" s="1"/>
  <c r="M120" i="7"/>
  <c r="O120" i="7" s="1"/>
  <c r="M70" i="7"/>
  <c r="O70" i="7" s="1"/>
  <c r="M71" i="7"/>
  <c r="O71" i="7" s="1"/>
  <c r="M89" i="7"/>
  <c r="O89" i="7" s="1"/>
  <c r="M91" i="7"/>
  <c r="O91" i="7" s="1"/>
  <c r="M94" i="7"/>
  <c r="O94" i="7" s="1"/>
  <c r="M115" i="7"/>
  <c r="O115" i="7" s="1"/>
  <c r="M52" i="7"/>
  <c r="O52" i="7" s="1"/>
  <c r="M90" i="7"/>
  <c r="O90" i="7" s="1"/>
  <c r="M95" i="7"/>
  <c r="O95" i="7" s="1"/>
  <c r="M118" i="7"/>
  <c r="O118" i="7" s="1"/>
  <c r="M72" i="7"/>
  <c r="O72" i="7" s="1"/>
  <c r="J28" i="3" l="1"/>
  <c r="S28" i="3" s="1"/>
  <c r="L78" i="7"/>
  <c r="K78" i="7" s="1"/>
  <c r="L79" i="7"/>
  <c r="K79" i="7" s="1"/>
  <c r="G78" i="7"/>
  <c r="G79" i="7"/>
  <c r="F78" i="7"/>
  <c r="F79" i="7"/>
  <c r="L76" i="7"/>
  <c r="L77" i="7"/>
  <c r="G77" i="7"/>
  <c r="F77" i="7"/>
  <c r="G76" i="7"/>
  <c r="F76" i="7"/>
  <c r="G75" i="7"/>
  <c r="F75" i="7"/>
  <c r="L75" i="7"/>
  <c r="G61" i="7"/>
  <c r="F61" i="7"/>
  <c r="L61" i="7"/>
  <c r="K61" i="7" s="1"/>
  <c r="L51" i="7"/>
  <c r="G51" i="7"/>
  <c r="F51" i="7"/>
  <c r="L41" i="7"/>
  <c r="L42" i="7"/>
  <c r="G48" i="7"/>
  <c r="F48" i="7"/>
  <c r="G42" i="7"/>
  <c r="F42" i="7"/>
  <c r="L31" i="7"/>
  <c r="L32" i="7"/>
  <c r="G41" i="7"/>
  <c r="F41" i="7"/>
  <c r="G31" i="7"/>
  <c r="F31" i="7"/>
  <c r="G32" i="7"/>
  <c r="F32" i="7"/>
  <c r="L13" i="7"/>
  <c r="K13" i="7" s="1"/>
  <c r="F13" i="7"/>
  <c r="M13" i="7" s="1"/>
  <c r="O13" i="7" s="1"/>
  <c r="L9" i="7"/>
  <c r="F9" i="7"/>
  <c r="F10" i="7"/>
  <c r="M10" i="7" s="1"/>
  <c r="O10" i="7" s="1"/>
  <c r="L10" i="7"/>
  <c r="K10" i="7" s="1"/>
  <c r="L57" i="1"/>
  <c r="AO18" i="1"/>
  <c r="AN18" i="1"/>
  <c r="AM18" i="1"/>
  <c r="AS16" i="1"/>
  <c r="AS15" i="1"/>
  <c r="AS14" i="1"/>
  <c r="AS13" i="1"/>
  <c r="AS12" i="1"/>
  <c r="AS11" i="1"/>
  <c r="AS10" i="1"/>
  <c r="U16" i="1"/>
  <c r="U15" i="1"/>
  <c r="U14" i="1"/>
  <c r="U13" i="1"/>
  <c r="U12" i="1"/>
  <c r="U11" i="1"/>
  <c r="U10" i="1"/>
  <c r="AC16" i="1"/>
  <c r="AC15" i="1"/>
  <c r="AC14" i="1"/>
  <c r="AC13" i="1"/>
  <c r="AC12" i="1"/>
  <c r="AC11" i="1"/>
  <c r="AC10" i="1"/>
  <c r="AK16" i="1"/>
  <c r="AK15" i="1"/>
  <c r="AK14" i="1"/>
  <c r="AK13" i="1"/>
  <c r="AK12" i="1"/>
  <c r="AK11" i="1"/>
  <c r="AK10" i="1"/>
  <c r="AK48" i="1"/>
  <c r="AK47" i="1"/>
  <c r="AK46" i="1"/>
  <c r="AK45" i="1"/>
  <c r="AK44" i="1"/>
  <c r="AK43" i="1"/>
  <c r="AK42" i="1"/>
  <c r="AG18" i="1"/>
  <c r="AF18" i="1"/>
  <c r="AE18" i="1"/>
  <c r="AA18" i="1"/>
  <c r="Z18" i="1"/>
  <c r="AQ18" i="1"/>
  <c r="AP18" i="1"/>
  <c r="AI18" i="1"/>
  <c r="AH18" i="1"/>
  <c r="Y18" i="1"/>
  <c r="X18" i="1"/>
  <c r="W18" i="1"/>
  <c r="R18" i="1"/>
  <c r="Q18" i="1"/>
  <c r="P18" i="1"/>
  <c r="O18" i="1"/>
  <c r="N18" i="1"/>
  <c r="L18" i="1"/>
  <c r="C5" i="3" s="1"/>
  <c r="J18" i="1"/>
  <c r="I18" i="1"/>
  <c r="H18" i="1"/>
  <c r="G18" i="1"/>
  <c r="F18" i="1"/>
  <c r="F23" i="1"/>
  <c r="G23" i="1"/>
  <c r="H23" i="1"/>
  <c r="I23" i="1"/>
  <c r="J23" i="1"/>
  <c r="N23" i="1"/>
  <c r="O23" i="1"/>
  <c r="P23" i="1"/>
  <c r="Q23" i="1"/>
  <c r="R23" i="1"/>
  <c r="W23" i="1"/>
  <c r="X23" i="1"/>
  <c r="Y23" i="1"/>
  <c r="Z23" i="1"/>
  <c r="AA23" i="1"/>
  <c r="AE23" i="1"/>
  <c r="AF23" i="1"/>
  <c r="AG23" i="1"/>
  <c r="AH23" i="1"/>
  <c r="AI23" i="1"/>
  <c r="AM23" i="1"/>
  <c r="AN23" i="1"/>
  <c r="AO23" i="1"/>
  <c r="AP23" i="1"/>
  <c r="AQ23" i="1"/>
  <c r="AR140" i="1"/>
  <c r="AQ140" i="1"/>
  <c r="AP140" i="1"/>
  <c r="AO140" i="1"/>
  <c r="AN140" i="1"/>
  <c r="AM140" i="1"/>
  <c r="AI140" i="1"/>
  <c r="AH140" i="1"/>
  <c r="AG140" i="1"/>
  <c r="AF140" i="1"/>
  <c r="AE140" i="1"/>
  <c r="AA140" i="1"/>
  <c r="Z140" i="1"/>
  <c r="Y140" i="1"/>
  <c r="X140" i="1"/>
  <c r="W140" i="1"/>
  <c r="R140" i="1"/>
  <c r="Q140" i="1"/>
  <c r="P140" i="1"/>
  <c r="O140" i="1"/>
  <c r="N140" i="1"/>
  <c r="K140" i="1"/>
  <c r="J140" i="1"/>
  <c r="I140" i="1"/>
  <c r="H140" i="1"/>
  <c r="G140" i="1"/>
  <c r="F140" i="1"/>
  <c r="U139" i="1"/>
  <c r="L139" i="1"/>
  <c r="AS138" i="1"/>
  <c r="AK138" i="1"/>
  <c r="AS137" i="1"/>
  <c r="AK137" i="1"/>
  <c r="AC137" i="1"/>
  <c r="U137" i="1"/>
  <c r="L137" i="1"/>
  <c r="AS136" i="1"/>
  <c r="AK136" i="1"/>
  <c r="AC136" i="1"/>
  <c r="AC140" i="1" s="1"/>
  <c r="E22" i="3" s="1"/>
  <c r="U136" i="1"/>
  <c r="L136" i="1"/>
  <c r="U18" i="1" l="1"/>
  <c r="D5" i="3" s="1"/>
  <c r="M5" i="3" s="1"/>
  <c r="M79" i="7"/>
  <c r="O79" i="7" s="1"/>
  <c r="L5" i="3"/>
  <c r="M78" i="7"/>
  <c r="O78" i="7" s="1"/>
  <c r="N22" i="3"/>
  <c r="U140" i="1"/>
  <c r="D22" i="3" s="1"/>
  <c r="M22" i="3" s="1"/>
  <c r="L140" i="1"/>
  <c r="C22" i="3" s="1"/>
  <c r="AC18" i="1"/>
  <c r="E5" i="3" s="1"/>
  <c r="N5" i="3" s="1"/>
  <c r="M61" i="7"/>
  <c r="AS18" i="1"/>
  <c r="G5" i="3" s="1"/>
  <c r="P5" i="3" s="1"/>
  <c r="AK18" i="1"/>
  <c r="F5" i="3" s="1"/>
  <c r="O5" i="3" s="1"/>
  <c r="AS140" i="1"/>
  <c r="G22" i="3" s="1"/>
  <c r="P22" i="3" s="1"/>
  <c r="AK140" i="1"/>
  <c r="F22" i="3" s="1"/>
  <c r="O22" i="3" s="1"/>
  <c r="R5" i="3" l="1"/>
  <c r="J5" i="3"/>
  <c r="S5" i="3" s="1"/>
  <c r="L22" i="3"/>
  <c r="R22" i="3" s="1"/>
  <c r="J22" i="3"/>
  <c r="AS78" i="1"/>
  <c r="AS77" i="1"/>
  <c r="AS76" i="1"/>
  <c r="AS75" i="1"/>
  <c r="AS74" i="1"/>
  <c r="AS73" i="1"/>
  <c r="AK78" i="1"/>
  <c r="AK77" i="1"/>
  <c r="AK76" i="1"/>
  <c r="AK75" i="1"/>
  <c r="AK74" i="1"/>
  <c r="AK73" i="1"/>
  <c r="AQ79" i="1"/>
  <c r="AP79" i="1"/>
  <c r="AO79" i="1"/>
  <c r="AN79" i="1"/>
  <c r="AM79" i="1"/>
  <c r="AI79" i="1"/>
  <c r="AH79" i="1"/>
  <c r="AG79" i="1"/>
  <c r="AF79" i="1"/>
  <c r="AE79" i="1"/>
  <c r="AC79" i="1"/>
  <c r="E13" i="3" s="1"/>
  <c r="N13" i="3" s="1"/>
  <c r="AA79" i="1"/>
  <c r="Z79" i="1"/>
  <c r="Y79" i="1"/>
  <c r="X79" i="1"/>
  <c r="W79" i="1"/>
  <c r="U79" i="1"/>
  <c r="D13" i="3" s="1"/>
  <c r="M13" i="3" s="1"/>
  <c r="R79" i="1"/>
  <c r="Q79" i="1"/>
  <c r="P79" i="1"/>
  <c r="O79" i="1"/>
  <c r="N79" i="1"/>
  <c r="L79" i="1"/>
  <c r="C13" i="3" s="1"/>
  <c r="J79" i="1"/>
  <c r="I79" i="1"/>
  <c r="H79" i="1"/>
  <c r="G79" i="1"/>
  <c r="F79" i="1"/>
  <c r="L125" i="1"/>
  <c r="L124" i="1"/>
  <c r="L123" i="1"/>
  <c r="L122" i="1"/>
  <c r="L121" i="1"/>
  <c r="L120" i="1"/>
  <c r="L127" i="1" s="1"/>
  <c r="C20" i="3" s="1"/>
  <c r="U125" i="1"/>
  <c r="U124" i="1"/>
  <c r="U123" i="1"/>
  <c r="U122" i="1"/>
  <c r="U121" i="1"/>
  <c r="U120" i="1"/>
  <c r="AC125" i="1"/>
  <c r="AC124" i="1"/>
  <c r="AC123" i="1"/>
  <c r="AC122" i="1"/>
  <c r="AC121" i="1"/>
  <c r="AC120" i="1"/>
  <c r="AK125" i="1"/>
  <c r="AK124" i="1"/>
  <c r="AK122" i="1"/>
  <c r="AK120" i="1"/>
  <c r="AA127" i="1"/>
  <c r="AI127" i="1"/>
  <c r="AP127" i="1"/>
  <c r="AH127" i="1"/>
  <c r="Z127" i="1"/>
  <c r="J127" i="1"/>
  <c r="I127" i="1"/>
  <c r="R127" i="1"/>
  <c r="Q127" i="1"/>
  <c r="AO127" i="1"/>
  <c r="AN127" i="1"/>
  <c r="AM127" i="1"/>
  <c r="AG127" i="1"/>
  <c r="AF127" i="1"/>
  <c r="AE127" i="1"/>
  <c r="Y127" i="1"/>
  <c r="X127" i="1"/>
  <c r="W127" i="1"/>
  <c r="P127" i="1"/>
  <c r="O127" i="1"/>
  <c r="N127" i="1"/>
  <c r="G127" i="1"/>
  <c r="F127" i="1"/>
  <c r="H127" i="1"/>
  <c r="AS125" i="1"/>
  <c r="AS124" i="1"/>
  <c r="AS123" i="1"/>
  <c r="AS122" i="1"/>
  <c r="AS121" i="1"/>
  <c r="AS120" i="1"/>
  <c r="AQ57" i="1"/>
  <c r="AO57" i="1"/>
  <c r="AN57" i="1"/>
  <c r="AM57" i="1"/>
  <c r="AS43" i="1"/>
  <c r="AS42" i="1"/>
  <c r="AS48" i="1"/>
  <c r="AS47" i="1"/>
  <c r="AS46" i="1"/>
  <c r="AS45" i="1"/>
  <c r="AS44" i="1"/>
  <c r="AQ50" i="1"/>
  <c r="AP50" i="1"/>
  <c r="AO50" i="1"/>
  <c r="AN50" i="1"/>
  <c r="AM50" i="1"/>
  <c r="AK50" i="1"/>
  <c r="F10" i="3" s="1"/>
  <c r="O10" i="3" s="1"/>
  <c r="AI50" i="1"/>
  <c r="AH50" i="1"/>
  <c r="AG50" i="1"/>
  <c r="AF50" i="1"/>
  <c r="AE50" i="1"/>
  <c r="AC50" i="1"/>
  <c r="E10" i="3" s="1"/>
  <c r="N10" i="3" s="1"/>
  <c r="AA50" i="1"/>
  <c r="Z50" i="1"/>
  <c r="Y50" i="1"/>
  <c r="X50" i="1"/>
  <c r="W50" i="1"/>
  <c r="U50" i="1"/>
  <c r="D10" i="3" s="1"/>
  <c r="M10" i="3" s="1"/>
  <c r="R50" i="1"/>
  <c r="Q50" i="1"/>
  <c r="P50" i="1"/>
  <c r="O50" i="1"/>
  <c r="N50" i="1"/>
  <c r="L50" i="1"/>
  <c r="C10" i="3" s="1"/>
  <c r="J50" i="1"/>
  <c r="I50" i="1"/>
  <c r="H50" i="1"/>
  <c r="G50" i="1"/>
  <c r="F50" i="1"/>
  <c r="AQ184" i="1"/>
  <c r="AP184" i="1"/>
  <c r="AO184" i="1"/>
  <c r="AN184" i="1"/>
  <c r="AM184" i="1"/>
  <c r="AS182" i="1"/>
  <c r="AS181" i="1"/>
  <c r="AS180" i="1"/>
  <c r="AS179" i="1"/>
  <c r="AS178" i="1"/>
  <c r="AQ176" i="1"/>
  <c r="AP176" i="1"/>
  <c r="AO176" i="1"/>
  <c r="AN176" i="1"/>
  <c r="AS172" i="1"/>
  <c r="AS171" i="1"/>
  <c r="AS170" i="1"/>
  <c r="AQ168" i="1"/>
  <c r="AP168" i="1"/>
  <c r="AO168" i="1"/>
  <c r="AN168" i="1"/>
  <c r="AM168" i="1"/>
  <c r="AS166" i="1"/>
  <c r="AS165" i="1"/>
  <c r="AS164" i="1"/>
  <c r="AS163" i="1"/>
  <c r="AS162" i="1"/>
  <c r="AS161" i="1"/>
  <c r="AS160" i="1"/>
  <c r="AS159" i="1"/>
  <c r="AS158" i="1"/>
  <c r="AS157" i="1"/>
  <c r="AQ155" i="1"/>
  <c r="AP155" i="1"/>
  <c r="AO155" i="1"/>
  <c r="AN155" i="1"/>
  <c r="AM155" i="1"/>
  <c r="AS153" i="1"/>
  <c r="AS152" i="1"/>
  <c r="AS151" i="1"/>
  <c r="AR149" i="1"/>
  <c r="AQ149" i="1"/>
  <c r="AP149" i="1"/>
  <c r="AO149" i="1"/>
  <c r="AN149" i="1"/>
  <c r="AM149" i="1"/>
  <c r="AS147" i="1"/>
  <c r="AS146" i="1"/>
  <c r="AS145" i="1"/>
  <c r="AS144" i="1"/>
  <c r="AS143" i="1"/>
  <c r="AS142" i="1"/>
  <c r="AR134" i="1"/>
  <c r="AQ134" i="1"/>
  <c r="AP134" i="1"/>
  <c r="AO134" i="1"/>
  <c r="AN134" i="1"/>
  <c r="AM134" i="1"/>
  <c r="AS132" i="1"/>
  <c r="AS131" i="1"/>
  <c r="AS130" i="1"/>
  <c r="AS129" i="1"/>
  <c r="AQ118" i="1"/>
  <c r="AQ127" i="1" s="1"/>
  <c r="AP118" i="1"/>
  <c r="AO118" i="1"/>
  <c r="AN118" i="1"/>
  <c r="AM118" i="1"/>
  <c r="AS116" i="1"/>
  <c r="AS115" i="1"/>
  <c r="AS114" i="1"/>
  <c r="AS113" i="1"/>
  <c r="AS112" i="1"/>
  <c r="AS111" i="1"/>
  <c r="AS110" i="1"/>
  <c r="AS109" i="1"/>
  <c r="AS108" i="1"/>
  <c r="AQ106" i="1"/>
  <c r="AP106" i="1"/>
  <c r="AO106" i="1"/>
  <c r="AN106" i="1"/>
  <c r="AM106" i="1"/>
  <c r="AS104" i="1"/>
  <c r="AS103" i="1"/>
  <c r="AS106" i="1" s="1"/>
  <c r="G17" i="3" s="1"/>
  <c r="P17" i="3" s="1"/>
  <c r="AQ96" i="1"/>
  <c r="AP96" i="1"/>
  <c r="AO96" i="1"/>
  <c r="AN96" i="1"/>
  <c r="AM96" i="1"/>
  <c r="AS94" i="1"/>
  <c r="AS93" i="1"/>
  <c r="AS92" i="1"/>
  <c r="AS91" i="1"/>
  <c r="AQ89" i="1"/>
  <c r="AP89" i="1"/>
  <c r="AO89" i="1"/>
  <c r="AN89" i="1"/>
  <c r="AM89" i="1"/>
  <c r="AS87" i="1"/>
  <c r="AS86" i="1"/>
  <c r="AS89" i="1" s="1"/>
  <c r="G18" i="3" s="1"/>
  <c r="P18" i="3" s="1"/>
  <c r="AQ84" i="1"/>
  <c r="AP84" i="1"/>
  <c r="AO84" i="1"/>
  <c r="AN84" i="1"/>
  <c r="AM84" i="1"/>
  <c r="AS83" i="1"/>
  <c r="AS82" i="1"/>
  <c r="AS81" i="1"/>
  <c r="AS84" i="1" s="1"/>
  <c r="G16" i="3" s="1"/>
  <c r="P16" i="3" s="1"/>
  <c r="AQ72" i="1"/>
  <c r="AP72" i="1"/>
  <c r="AO72" i="1"/>
  <c r="AN72" i="1"/>
  <c r="AM72" i="1"/>
  <c r="AS70" i="1"/>
  <c r="AS69" i="1"/>
  <c r="AS68" i="1"/>
  <c r="AS67" i="1"/>
  <c r="AS66" i="1"/>
  <c r="AQ64" i="1"/>
  <c r="AP64" i="1"/>
  <c r="AO64" i="1"/>
  <c r="AN64" i="1"/>
  <c r="AM64" i="1"/>
  <c r="AS62" i="1"/>
  <c r="AS61" i="1"/>
  <c r="AS60" i="1"/>
  <c r="AS59" i="1"/>
  <c r="AP57" i="1"/>
  <c r="AS55" i="1"/>
  <c r="AS54" i="1"/>
  <c r="AS53" i="1"/>
  <c r="AS52" i="1"/>
  <c r="AQ40" i="1"/>
  <c r="AP40" i="1"/>
  <c r="AO40" i="1"/>
  <c r="AN40" i="1"/>
  <c r="AM40" i="1"/>
  <c r="AS38" i="1"/>
  <c r="AS37" i="1"/>
  <c r="AS36" i="1"/>
  <c r="AS35" i="1"/>
  <c r="AS34" i="1"/>
  <c r="AS33" i="1"/>
  <c r="AQ31" i="1"/>
  <c r="AP31" i="1"/>
  <c r="AO31" i="1"/>
  <c r="AN31" i="1"/>
  <c r="AM31" i="1"/>
  <c r="AS29" i="1"/>
  <c r="AS28" i="1"/>
  <c r="AS27" i="1"/>
  <c r="AS26" i="1"/>
  <c r="AS25" i="1"/>
  <c r="AS21" i="1"/>
  <c r="AS20" i="1"/>
  <c r="AS23" i="1" s="1"/>
  <c r="G7" i="3" s="1"/>
  <c r="P7" i="3" s="1"/>
  <c r="AQ8" i="1"/>
  <c r="AP8" i="1"/>
  <c r="AO8" i="1"/>
  <c r="AN8" i="1"/>
  <c r="AM8" i="1"/>
  <c r="AS6" i="1"/>
  <c r="AS5" i="1"/>
  <c r="AS4" i="1"/>
  <c r="AC127" i="1" l="1"/>
  <c r="E20" i="3" s="1"/>
  <c r="N20" i="3" s="1"/>
  <c r="U127" i="1"/>
  <c r="D20" i="3" s="1"/>
  <c r="M20" i="3" s="1"/>
  <c r="AK79" i="1"/>
  <c r="F13" i="3" s="1"/>
  <c r="O13" i="3" s="1"/>
  <c r="AS79" i="1"/>
  <c r="G13" i="3" s="1"/>
  <c r="P13" i="3" s="1"/>
  <c r="AS134" i="1"/>
  <c r="G21" i="3" s="1"/>
  <c r="P21" i="3" s="1"/>
  <c r="S22" i="3"/>
  <c r="G26" i="3"/>
  <c r="P26" i="3" s="1"/>
  <c r="AS31" i="1"/>
  <c r="G6" i="3" s="1"/>
  <c r="P6" i="3" s="1"/>
  <c r="AS155" i="1"/>
  <c r="G24" i="3" s="1"/>
  <c r="P24" i="3" s="1"/>
  <c r="AS168" i="1"/>
  <c r="G25" i="3" s="1"/>
  <c r="P25" i="3" s="1"/>
  <c r="AS64" i="1"/>
  <c r="G11" i="3" s="1"/>
  <c r="P11" i="3" s="1"/>
  <c r="AS57" i="1"/>
  <c r="G8" i="3" s="1"/>
  <c r="P8" i="3" s="1"/>
  <c r="AS8" i="1"/>
  <c r="G4" i="3" s="1"/>
  <c r="L20" i="3"/>
  <c r="L13" i="3"/>
  <c r="L10" i="3"/>
  <c r="AS96" i="1"/>
  <c r="G14" i="3" s="1"/>
  <c r="P14" i="3" s="1"/>
  <c r="AS118" i="1"/>
  <c r="G19" i="3" s="1"/>
  <c r="P19" i="3" s="1"/>
  <c r="AS50" i="1"/>
  <c r="G10" i="3" s="1"/>
  <c r="P10" i="3" s="1"/>
  <c r="AK127" i="1"/>
  <c r="F20" i="3" s="1"/>
  <c r="O20" i="3" s="1"/>
  <c r="AS127" i="1"/>
  <c r="G20" i="3" s="1"/>
  <c r="AS40" i="1"/>
  <c r="G9" i="3" s="1"/>
  <c r="P9" i="3" s="1"/>
  <c r="AS72" i="1"/>
  <c r="G12" i="3" s="1"/>
  <c r="P12" i="3" s="1"/>
  <c r="AS149" i="1"/>
  <c r="G23" i="3" s="1"/>
  <c r="P23" i="3" s="1"/>
  <c r="AS184" i="1"/>
  <c r="G27" i="3" s="1"/>
  <c r="P27" i="3" s="1"/>
  <c r="R13" i="3" l="1"/>
  <c r="R10" i="3"/>
  <c r="J13" i="3"/>
  <c r="R20" i="3"/>
  <c r="J20" i="3"/>
  <c r="J10" i="3"/>
  <c r="S10" i="3" s="1"/>
  <c r="P20" i="3"/>
  <c r="G29" i="3"/>
  <c r="S13" i="3"/>
  <c r="P4" i="3"/>
  <c r="AS191" i="1"/>
  <c r="AK132" i="1"/>
  <c r="AK70" i="1"/>
  <c r="AK94" i="1"/>
  <c r="AK104" i="1"/>
  <c r="AK38" i="1"/>
  <c r="H58" i="5"/>
  <c r="I58" i="5"/>
  <c r="P29" i="3" l="1"/>
  <c r="S20" i="3"/>
  <c r="D42" i="9"/>
  <c r="J6" i="5" l="1"/>
  <c r="D21" i="8" l="1"/>
  <c r="L37" i="1" l="1"/>
  <c r="F168" i="1" l="1"/>
  <c r="G168" i="1"/>
  <c r="H168" i="1"/>
  <c r="I168" i="1"/>
  <c r="J168" i="1"/>
  <c r="N168" i="1"/>
  <c r="O168" i="1"/>
  <c r="P168" i="1"/>
  <c r="Q168" i="1"/>
  <c r="R168" i="1"/>
  <c r="W168" i="1"/>
  <c r="X168" i="1"/>
  <c r="Y168" i="1"/>
  <c r="Z168" i="1"/>
  <c r="AA168" i="1"/>
  <c r="AE168" i="1"/>
  <c r="AF168" i="1"/>
  <c r="AG168" i="1"/>
  <c r="AH168" i="1"/>
  <c r="AI168" i="1"/>
  <c r="AC162" i="1"/>
  <c r="AK162" i="1"/>
  <c r="AI106" i="1" l="1"/>
  <c r="AH106" i="1"/>
  <c r="AG106" i="1"/>
  <c r="AF106" i="1"/>
  <c r="AE106" i="1"/>
  <c r="X106" i="1"/>
  <c r="S106" i="1"/>
  <c r="R106" i="1"/>
  <c r="Q106" i="1"/>
  <c r="P106" i="1"/>
  <c r="O106" i="1"/>
  <c r="N106" i="1"/>
  <c r="K106" i="1"/>
  <c r="J106" i="1"/>
  <c r="I106" i="1"/>
  <c r="G106" i="1"/>
  <c r="H106" i="1"/>
  <c r="F106" i="1"/>
  <c r="AA106" i="1"/>
  <c r="AB106" i="1"/>
  <c r="Z106" i="1"/>
  <c r="Y106" i="1"/>
  <c r="W106" i="1"/>
  <c r="U105" i="1"/>
  <c r="L105" i="1"/>
  <c r="AK103" i="1"/>
  <c r="AK106" i="1" s="1"/>
  <c r="F17" i="3" s="1"/>
  <c r="AC103" i="1"/>
  <c r="AC106" i="1" s="1"/>
  <c r="E17" i="3" s="1"/>
  <c r="U103" i="1"/>
  <c r="U106" i="1" s="1"/>
  <c r="D17" i="3" s="1"/>
  <c r="M17" i="3" s="1"/>
  <c r="L103" i="1"/>
  <c r="L106" i="1" s="1"/>
  <c r="C17" i="3" s="1"/>
  <c r="K76" i="7"/>
  <c r="K51" i="7"/>
  <c r="K48" i="7"/>
  <c r="K32" i="7"/>
  <c r="K9" i="7"/>
  <c r="P92" i="7"/>
  <c r="M9" i="7"/>
  <c r="O9" i="7" s="1"/>
  <c r="M32" i="7"/>
  <c r="O32" i="7" s="1"/>
  <c r="AI184" i="1"/>
  <c r="AH184" i="1"/>
  <c r="AG184" i="1"/>
  <c r="AF184" i="1"/>
  <c r="AE184" i="1"/>
  <c r="AK182" i="1"/>
  <c r="AK181" i="1"/>
  <c r="AK180" i="1"/>
  <c r="AK179" i="1"/>
  <c r="AK178" i="1"/>
  <c r="AI176" i="1"/>
  <c r="AH176" i="1"/>
  <c r="AG176" i="1"/>
  <c r="AF176" i="1"/>
  <c r="AE176" i="1"/>
  <c r="AK172" i="1"/>
  <c r="AK171" i="1"/>
  <c r="AK170" i="1"/>
  <c r="AK166" i="1"/>
  <c r="AK165" i="1"/>
  <c r="AK164" i="1"/>
  <c r="AK163" i="1"/>
  <c r="AK161" i="1"/>
  <c r="AK160" i="1"/>
  <c r="AK159" i="1"/>
  <c r="AK158" i="1"/>
  <c r="AK157" i="1"/>
  <c r="AI155" i="1"/>
  <c r="AH155" i="1"/>
  <c r="AG155" i="1"/>
  <c r="AF155" i="1"/>
  <c r="AE155" i="1"/>
  <c r="AK153" i="1"/>
  <c r="AK152" i="1"/>
  <c r="AK151" i="1"/>
  <c r="AJ149" i="1"/>
  <c r="AI149" i="1"/>
  <c r="AH149" i="1"/>
  <c r="AG149" i="1"/>
  <c r="AF149" i="1"/>
  <c r="AE149" i="1"/>
  <c r="AK147" i="1"/>
  <c r="AK146" i="1"/>
  <c r="AK145" i="1"/>
  <c r="AK144" i="1"/>
  <c r="AK143" i="1"/>
  <c r="AK142" i="1"/>
  <c r="AI134" i="1"/>
  <c r="AH134" i="1"/>
  <c r="AG134" i="1"/>
  <c r="AF134" i="1"/>
  <c r="AE134" i="1"/>
  <c r="AK131" i="1"/>
  <c r="AK130" i="1"/>
  <c r="AK129" i="1"/>
  <c r="AI118" i="1"/>
  <c r="AH118" i="1"/>
  <c r="AG118" i="1"/>
  <c r="AF118" i="1"/>
  <c r="AE118" i="1"/>
  <c r="AK116" i="1"/>
  <c r="AK115" i="1"/>
  <c r="AK114" i="1"/>
  <c r="AK113" i="1"/>
  <c r="AK112" i="1"/>
  <c r="AK111" i="1"/>
  <c r="AK110" i="1"/>
  <c r="AK109" i="1"/>
  <c r="AK108" i="1"/>
  <c r="AI96" i="1"/>
  <c r="AH96" i="1"/>
  <c r="AG96" i="1"/>
  <c r="AF96" i="1"/>
  <c r="AE96" i="1"/>
  <c r="AK93" i="1"/>
  <c r="AK92" i="1"/>
  <c r="AK91" i="1"/>
  <c r="AI89" i="1"/>
  <c r="AH89" i="1"/>
  <c r="AG89" i="1"/>
  <c r="AF89" i="1"/>
  <c r="AE89" i="1"/>
  <c r="AK87" i="1"/>
  <c r="AK86" i="1"/>
  <c r="AI84" i="1"/>
  <c r="AH84" i="1"/>
  <c r="AG84" i="1"/>
  <c r="AF84" i="1"/>
  <c r="AE84" i="1"/>
  <c r="AK83" i="1"/>
  <c r="AK82" i="1"/>
  <c r="AK81" i="1"/>
  <c r="AI72" i="1"/>
  <c r="AH72" i="1"/>
  <c r="AG72" i="1"/>
  <c r="AF72" i="1"/>
  <c r="AE72" i="1"/>
  <c r="AK69" i="1"/>
  <c r="AK68" i="1"/>
  <c r="AK67" i="1"/>
  <c r="AK66" i="1"/>
  <c r="AI64" i="1"/>
  <c r="AH64" i="1"/>
  <c r="AG64" i="1"/>
  <c r="AF64" i="1"/>
  <c r="AE64" i="1"/>
  <c r="AK62" i="1"/>
  <c r="AK61" i="1"/>
  <c r="AK60" i="1"/>
  <c r="AK59" i="1"/>
  <c r="AI57" i="1"/>
  <c r="AH57" i="1"/>
  <c r="AG57" i="1"/>
  <c r="AF57" i="1"/>
  <c r="AE57" i="1"/>
  <c r="AK55" i="1"/>
  <c r="AK54" i="1"/>
  <c r="AK53" i="1"/>
  <c r="AK52" i="1"/>
  <c r="AI40" i="1"/>
  <c r="AH40" i="1"/>
  <c r="AG40" i="1"/>
  <c r="AF40" i="1"/>
  <c r="AE40" i="1"/>
  <c r="AK37" i="1"/>
  <c r="AK36" i="1"/>
  <c r="AK35" i="1"/>
  <c r="AK34" i="1"/>
  <c r="AK33" i="1"/>
  <c r="AI31" i="1"/>
  <c r="AH31" i="1"/>
  <c r="AG31" i="1"/>
  <c r="AF31" i="1"/>
  <c r="AE31" i="1"/>
  <c r="AK29" i="1"/>
  <c r="AK28" i="1"/>
  <c r="AK27" i="1"/>
  <c r="AK26" i="1"/>
  <c r="AK25" i="1"/>
  <c r="AK21" i="1"/>
  <c r="AK20" i="1"/>
  <c r="AK23" i="1" s="1"/>
  <c r="AI8" i="1"/>
  <c r="AH8" i="1"/>
  <c r="AG8" i="1"/>
  <c r="AF8" i="1"/>
  <c r="AE8" i="1"/>
  <c r="AK6" i="1"/>
  <c r="AK5" i="1"/>
  <c r="AK4" i="1"/>
  <c r="C71" i="8"/>
  <c r="K41" i="7"/>
  <c r="C55" i="9"/>
  <c r="C54" i="9"/>
  <c r="H21" i="5"/>
  <c r="H22" i="5"/>
  <c r="H23" i="5"/>
  <c r="H31" i="5"/>
  <c r="H32" i="5"/>
  <c r="H33" i="5"/>
  <c r="H34" i="5"/>
  <c r="I31" i="5"/>
  <c r="I32" i="5"/>
  <c r="I33" i="5"/>
  <c r="I34" i="5"/>
  <c r="H59" i="5"/>
  <c r="H60" i="5"/>
  <c r="H61" i="5"/>
  <c r="I59" i="5"/>
  <c r="I60" i="5"/>
  <c r="I61" i="5"/>
  <c r="H66" i="5"/>
  <c r="H67" i="5"/>
  <c r="I66" i="5"/>
  <c r="I67" i="5"/>
  <c r="H102" i="5"/>
  <c r="H103" i="5"/>
  <c r="H104" i="5"/>
  <c r="I102" i="5"/>
  <c r="I103" i="5"/>
  <c r="I104" i="5"/>
  <c r="H4" i="5"/>
  <c r="H5" i="5"/>
  <c r="H6" i="5"/>
  <c r="H7" i="5"/>
  <c r="H9" i="5"/>
  <c r="H10" i="5"/>
  <c r="H11" i="5"/>
  <c r="H12" i="5"/>
  <c r="H25" i="5"/>
  <c r="H26" i="5"/>
  <c r="H27" i="5"/>
  <c r="H9" i="6"/>
  <c r="R9" i="6" s="1"/>
  <c r="H81" i="5"/>
  <c r="H82" i="5"/>
  <c r="H83" i="5"/>
  <c r="H84" i="5"/>
  <c r="I81" i="5"/>
  <c r="I82" i="5"/>
  <c r="I83" i="5"/>
  <c r="I84" i="5"/>
  <c r="H108" i="5"/>
  <c r="H109" i="5"/>
  <c r="H110" i="5"/>
  <c r="I108" i="5"/>
  <c r="I109" i="5"/>
  <c r="I110" i="5"/>
  <c r="H115" i="5"/>
  <c r="H116" i="5"/>
  <c r="H117" i="5"/>
  <c r="H118" i="5"/>
  <c r="I115" i="5"/>
  <c r="I116" i="5"/>
  <c r="I117" i="5"/>
  <c r="I118" i="5"/>
  <c r="H44" i="5"/>
  <c r="H45" i="5"/>
  <c r="H46" i="5"/>
  <c r="H47" i="5"/>
  <c r="I44" i="5"/>
  <c r="I45" i="5"/>
  <c r="I46" i="5"/>
  <c r="I47" i="5"/>
  <c r="H52" i="5"/>
  <c r="H53" i="5"/>
  <c r="H54" i="5"/>
  <c r="I52" i="5"/>
  <c r="I53" i="5"/>
  <c r="I54" i="5"/>
  <c r="H62" i="5"/>
  <c r="H63" i="5"/>
  <c r="H64" i="5"/>
  <c r="H65" i="5"/>
  <c r="I62" i="5"/>
  <c r="I63" i="5"/>
  <c r="I64" i="5"/>
  <c r="I65" i="5"/>
  <c r="H68" i="5"/>
  <c r="H69" i="5"/>
  <c r="I68" i="5"/>
  <c r="I69" i="5"/>
  <c r="H22" i="6"/>
  <c r="R22" i="6" s="1"/>
  <c r="H120" i="5"/>
  <c r="H121" i="5"/>
  <c r="I120" i="5"/>
  <c r="I121" i="5"/>
  <c r="H55" i="5"/>
  <c r="H56" i="5"/>
  <c r="H57" i="5"/>
  <c r="I55" i="5"/>
  <c r="I56" i="5"/>
  <c r="I57" i="5"/>
  <c r="H87" i="5"/>
  <c r="H88" i="5"/>
  <c r="H89" i="5"/>
  <c r="I87" i="5"/>
  <c r="I88" i="5"/>
  <c r="I89" i="5"/>
  <c r="H17" i="5"/>
  <c r="H18" i="5"/>
  <c r="H19" i="5"/>
  <c r="H20" i="5"/>
  <c r="I17" i="5"/>
  <c r="I18" i="5"/>
  <c r="I19" i="5"/>
  <c r="I20" i="5"/>
  <c r="P20" i="7"/>
  <c r="H39" i="5"/>
  <c r="H40" i="5"/>
  <c r="I39" i="5"/>
  <c r="I40" i="5"/>
  <c r="H122" i="5"/>
  <c r="H123" i="5"/>
  <c r="H124" i="5"/>
  <c r="H125" i="5"/>
  <c r="I122" i="5"/>
  <c r="I123" i="5"/>
  <c r="I124" i="5"/>
  <c r="I125" i="5"/>
  <c r="H41" i="5"/>
  <c r="H42" i="5"/>
  <c r="H43" i="5"/>
  <c r="I41" i="5"/>
  <c r="I42" i="5"/>
  <c r="I43" i="5"/>
  <c r="H72" i="5"/>
  <c r="H73" i="5"/>
  <c r="H74" i="5"/>
  <c r="I72" i="5"/>
  <c r="I73" i="5"/>
  <c r="I74" i="5"/>
  <c r="E29" i="6"/>
  <c r="O29" i="6" s="1"/>
  <c r="I86" i="5"/>
  <c r="H94" i="5"/>
  <c r="H95" i="5"/>
  <c r="H96" i="5"/>
  <c r="H97" i="5"/>
  <c r="I94" i="5"/>
  <c r="I95" i="5"/>
  <c r="I96" i="5"/>
  <c r="I97" i="5"/>
  <c r="H78" i="5"/>
  <c r="E26" i="6" s="1"/>
  <c r="O26" i="6" s="1"/>
  <c r="I77" i="5"/>
  <c r="I78" i="5"/>
  <c r="H28" i="5"/>
  <c r="H29" i="5"/>
  <c r="H30" i="5"/>
  <c r="I28" i="5"/>
  <c r="I29" i="5"/>
  <c r="I30" i="5"/>
  <c r="H10" i="6"/>
  <c r="R10" i="6" s="1"/>
  <c r="H98" i="5"/>
  <c r="H99" i="5"/>
  <c r="H100" i="5"/>
  <c r="H101" i="5"/>
  <c r="I98" i="5"/>
  <c r="I99" i="5"/>
  <c r="I100" i="5"/>
  <c r="I101" i="5"/>
  <c r="H105" i="5"/>
  <c r="H106" i="5"/>
  <c r="H107" i="5"/>
  <c r="I105" i="5"/>
  <c r="I106" i="5"/>
  <c r="I107" i="5"/>
  <c r="H13" i="5"/>
  <c r="H14" i="5"/>
  <c r="H15" i="5"/>
  <c r="I13" i="5"/>
  <c r="I14" i="5"/>
  <c r="I15" i="5"/>
  <c r="H48" i="5"/>
  <c r="H49" i="5"/>
  <c r="H50" i="5"/>
  <c r="H51" i="5"/>
  <c r="I48" i="5"/>
  <c r="I49" i="5"/>
  <c r="I50" i="5"/>
  <c r="I51" i="5"/>
  <c r="H75" i="5"/>
  <c r="H76" i="5"/>
  <c r="I75" i="5"/>
  <c r="I76" i="5"/>
  <c r="H90" i="5"/>
  <c r="H91" i="5"/>
  <c r="H92" i="5"/>
  <c r="H93" i="5"/>
  <c r="I90" i="5"/>
  <c r="I91" i="5"/>
  <c r="I92" i="5"/>
  <c r="I93" i="5"/>
  <c r="H35" i="5"/>
  <c r="H36" i="5"/>
  <c r="H37" i="5"/>
  <c r="H38" i="5"/>
  <c r="I35" i="5"/>
  <c r="I36" i="5"/>
  <c r="I37" i="5"/>
  <c r="I38" i="5"/>
  <c r="M75" i="7"/>
  <c r="O75" i="7" s="1"/>
  <c r="M77" i="7"/>
  <c r="O77" i="7" s="1"/>
  <c r="H79" i="5"/>
  <c r="H80" i="5"/>
  <c r="I79" i="5"/>
  <c r="I80" i="5"/>
  <c r="H112" i="5"/>
  <c r="H113" i="5"/>
  <c r="I112" i="5"/>
  <c r="I113" i="5"/>
  <c r="O37" i="6"/>
  <c r="E7" i="9" s="1"/>
  <c r="R37" i="6"/>
  <c r="H7" i="9" s="1"/>
  <c r="H114" i="5"/>
  <c r="E39" i="6" s="1"/>
  <c r="I114" i="5"/>
  <c r="F39" i="6" s="1"/>
  <c r="P39" i="6" s="1"/>
  <c r="H39" i="6"/>
  <c r="R39" i="6" s="1"/>
  <c r="H70" i="5"/>
  <c r="E23" i="6" s="1"/>
  <c r="I70" i="5"/>
  <c r="F23" i="6" s="1"/>
  <c r="P23" i="6" s="1"/>
  <c r="H23" i="6"/>
  <c r="R23" i="6" s="1"/>
  <c r="M48" i="7"/>
  <c r="O48" i="7" s="1"/>
  <c r="P49" i="7" s="1"/>
  <c r="H119" i="5"/>
  <c r="E41" i="6" s="1"/>
  <c r="I119" i="5"/>
  <c r="F41" i="6" s="1"/>
  <c r="P41" i="6" s="1"/>
  <c r="H41" i="6"/>
  <c r="R41" i="6" s="1"/>
  <c r="E89" i="9"/>
  <c r="I9" i="5"/>
  <c r="I10" i="5"/>
  <c r="I11" i="5"/>
  <c r="I12" i="5"/>
  <c r="M21" i="8"/>
  <c r="E89" i="8"/>
  <c r="E88" i="8"/>
  <c r="E86" i="8"/>
  <c r="E87" i="8"/>
  <c r="M43" i="8"/>
  <c r="M44" i="8"/>
  <c r="M45" i="8"/>
  <c r="M46" i="8"/>
  <c r="AC25" i="1"/>
  <c r="AC26" i="1"/>
  <c r="AC27" i="1"/>
  <c r="AC28" i="1"/>
  <c r="AC29" i="1"/>
  <c r="J100" i="5"/>
  <c r="H33" i="6" s="1"/>
  <c r="AC87" i="1"/>
  <c r="J39" i="5"/>
  <c r="H13" i="6" s="1"/>
  <c r="R13" i="6" s="1"/>
  <c r="J121" i="5"/>
  <c r="H42" i="6" s="1"/>
  <c r="R42" i="6" s="1"/>
  <c r="J105" i="5"/>
  <c r="J76" i="5"/>
  <c r="J47" i="5"/>
  <c r="J18" i="5"/>
  <c r="J23" i="5"/>
  <c r="J103" i="5"/>
  <c r="J104" i="5"/>
  <c r="J59" i="5"/>
  <c r="J60" i="5"/>
  <c r="J67" i="5"/>
  <c r="H21" i="6" s="1"/>
  <c r="R21" i="6" s="1"/>
  <c r="J31" i="5"/>
  <c r="J32" i="5"/>
  <c r="J34" i="5"/>
  <c r="J4" i="5"/>
  <c r="J10" i="5"/>
  <c r="J12" i="5"/>
  <c r="J108" i="5"/>
  <c r="H36" i="6" s="1"/>
  <c r="R36" i="6" s="1"/>
  <c r="J81" i="5"/>
  <c r="J82" i="5"/>
  <c r="J83" i="5"/>
  <c r="J117" i="5"/>
  <c r="H40" i="6" s="1"/>
  <c r="R40" i="6" s="1"/>
  <c r="J55" i="5"/>
  <c r="J56" i="5"/>
  <c r="J62" i="5"/>
  <c r="J63" i="5"/>
  <c r="J87" i="5"/>
  <c r="H30" i="6" s="1"/>
  <c r="J44" i="5"/>
  <c r="J45" i="5"/>
  <c r="J52" i="5"/>
  <c r="J53" i="5"/>
  <c r="J54" i="5"/>
  <c r="J16" i="5"/>
  <c r="J124" i="5"/>
  <c r="H43" i="6" s="1"/>
  <c r="R43" i="6" s="1"/>
  <c r="J97" i="5"/>
  <c r="H32" i="6" s="1"/>
  <c r="R32" i="6" s="1"/>
  <c r="J72" i="5"/>
  <c r="J74" i="5"/>
  <c r="J85" i="5"/>
  <c r="J86" i="5"/>
  <c r="J41" i="5"/>
  <c r="J42" i="5"/>
  <c r="J107" i="5"/>
  <c r="J77" i="5"/>
  <c r="H26" i="6" s="1"/>
  <c r="J13" i="5"/>
  <c r="J14" i="5"/>
  <c r="J75" i="5"/>
  <c r="H25" i="6" s="1"/>
  <c r="R25" i="6" s="1"/>
  <c r="J92" i="5"/>
  <c r="H31" i="6" s="1"/>
  <c r="R31" i="6" s="1"/>
  <c r="J49" i="5"/>
  <c r="J50" i="5"/>
  <c r="J79" i="5"/>
  <c r="H27" i="6" s="1"/>
  <c r="J35" i="5"/>
  <c r="J36" i="5"/>
  <c r="J38" i="5"/>
  <c r="J112" i="5"/>
  <c r="H38" i="6" s="1"/>
  <c r="J21" i="5"/>
  <c r="H8" i="6" s="1"/>
  <c r="R8" i="6" s="1"/>
  <c r="L6" i="3"/>
  <c r="C8" i="3"/>
  <c r="AC53" i="1"/>
  <c r="AC54" i="1"/>
  <c r="AC55" i="1"/>
  <c r="AC86" i="1"/>
  <c r="AC89" i="1" s="1"/>
  <c r="E18" i="3" s="1"/>
  <c r="N18" i="3" s="1"/>
  <c r="AC143" i="1"/>
  <c r="AC142" i="1"/>
  <c r="I25" i="5"/>
  <c r="I26" i="5"/>
  <c r="I24" i="5"/>
  <c r="I22" i="5"/>
  <c r="I23" i="5"/>
  <c r="I8" i="5"/>
  <c r="I5" i="5"/>
  <c r="I6" i="5"/>
  <c r="I7" i="5"/>
  <c r="I4" i="5"/>
  <c r="U29" i="1"/>
  <c r="U28" i="1"/>
  <c r="U27" i="1"/>
  <c r="U26" i="1"/>
  <c r="U25" i="1"/>
  <c r="AA31" i="1"/>
  <c r="Z31" i="1"/>
  <c r="Y31" i="1"/>
  <c r="X31" i="1"/>
  <c r="W31" i="1"/>
  <c r="R31" i="1"/>
  <c r="Q31" i="1"/>
  <c r="P31" i="1"/>
  <c r="O31" i="1"/>
  <c r="N31" i="1"/>
  <c r="L31" i="1"/>
  <c r="J31" i="1"/>
  <c r="I31" i="1"/>
  <c r="H31" i="1"/>
  <c r="G31" i="1"/>
  <c r="F31" i="1"/>
  <c r="K42" i="7"/>
  <c r="K31" i="7"/>
  <c r="AC144" i="1"/>
  <c r="AC145" i="1"/>
  <c r="AC146" i="1"/>
  <c r="AC147" i="1"/>
  <c r="AC129" i="1"/>
  <c r="AC52" i="1"/>
  <c r="U55" i="1"/>
  <c r="U54" i="1"/>
  <c r="U53" i="1"/>
  <c r="U52" i="1"/>
  <c r="R57" i="1"/>
  <c r="Q57" i="1"/>
  <c r="P57" i="1"/>
  <c r="O57" i="1"/>
  <c r="N57" i="1"/>
  <c r="U87" i="1"/>
  <c r="U86" i="1"/>
  <c r="AA89" i="1"/>
  <c r="Z89" i="1"/>
  <c r="Y89" i="1"/>
  <c r="X89" i="1"/>
  <c r="W89" i="1"/>
  <c r="R89" i="1"/>
  <c r="Q89" i="1"/>
  <c r="P89" i="1"/>
  <c r="O89" i="1"/>
  <c r="N89" i="1"/>
  <c r="L89" i="1"/>
  <c r="C18" i="3" s="1"/>
  <c r="J89" i="1"/>
  <c r="I89" i="1"/>
  <c r="H89" i="1"/>
  <c r="G89" i="1"/>
  <c r="F89" i="1"/>
  <c r="U147" i="1"/>
  <c r="U146" i="1"/>
  <c r="U145" i="1"/>
  <c r="U144" i="1"/>
  <c r="U143" i="1"/>
  <c r="U142" i="1"/>
  <c r="G149" i="1"/>
  <c r="H149" i="1"/>
  <c r="I149" i="1"/>
  <c r="J149" i="1"/>
  <c r="K149" i="1"/>
  <c r="L149" i="1"/>
  <c r="C23" i="3" s="1"/>
  <c r="M149" i="1"/>
  <c r="N149" i="1"/>
  <c r="O149" i="1"/>
  <c r="P149" i="1"/>
  <c r="Q149" i="1"/>
  <c r="R149" i="1"/>
  <c r="V149" i="1"/>
  <c r="W149" i="1"/>
  <c r="X149" i="1"/>
  <c r="Y149" i="1"/>
  <c r="Z149" i="1"/>
  <c r="AA149" i="1"/>
  <c r="AB149" i="1"/>
  <c r="F149" i="1"/>
  <c r="G134" i="1"/>
  <c r="H134" i="1"/>
  <c r="I134" i="1"/>
  <c r="J134" i="1"/>
  <c r="K134" i="1"/>
  <c r="L129" i="1"/>
  <c r="L130" i="1"/>
  <c r="L131" i="1"/>
  <c r="L133" i="1"/>
  <c r="N134" i="1"/>
  <c r="O134" i="1"/>
  <c r="P134" i="1"/>
  <c r="Q134" i="1"/>
  <c r="R134" i="1"/>
  <c r="U129" i="1"/>
  <c r="U130" i="1"/>
  <c r="U131" i="1"/>
  <c r="U133" i="1"/>
  <c r="W134" i="1"/>
  <c r="X134" i="1"/>
  <c r="Y134" i="1"/>
  <c r="Z134" i="1"/>
  <c r="AA134" i="1"/>
  <c r="AC130" i="1"/>
  <c r="AC131" i="1"/>
  <c r="F134" i="1"/>
  <c r="AC81" i="1"/>
  <c r="AC82" i="1"/>
  <c r="AA84" i="1"/>
  <c r="Z84" i="1"/>
  <c r="Y84" i="1"/>
  <c r="X84" i="1"/>
  <c r="W84" i="1"/>
  <c r="U81" i="1"/>
  <c r="U82" i="1"/>
  <c r="U83" i="1"/>
  <c r="R84" i="1"/>
  <c r="Q84" i="1"/>
  <c r="P84" i="1"/>
  <c r="O84" i="1"/>
  <c r="N84" i="1"/>
  <c r="L81" i="1"/>
  <c r="L82" i="1"/>
  <c r="L83" i="1"/>
  <c r="J84" i="1"/>
  <c r="I84" i="1"/>
  <c r="H84" i="1"/>
  <c r="G84" i="1"/>
  <c r="F84" i="1"/>
  <c r="AA57" i="1"/>
  <c r="Z57" i="1"/>
  <c r="Y57" i="1"/>
  <c r="X57" i="1"/>
  <c r="W57" i="1"/>
  <c r="U33" i="1"/>
  <c r="U34" i="1"/>
  <c r="U35" i="1"/>
  <c r="U36" i="1"/>
  <c r="U37" i="1"/>
  <c r="U39" i="1"/>
  <c r="R40" i="1"/>
  <c r="Q40" i="1"/>
  <c r="P40" i="1"/>
  <c r="O40" i="1"/>
  <c r="N40" i="1"/>
  <c r="F3" i="2"/>
  <c r="G3" i="2" s="1"/>
  <c r="F4" i="2"/>
  <c r="G4" i="2" s="1"/>
  <c r="F6" i="2"/>
  <c r="G6" i="2" s="1"/>
  <c r="F7" i="2"/>
  <c r="G8" i="2"/>
  <c r="F9" i="2"/>
  <c r="F2" i="2"/>
  <c r="G2" i="2" s="1"/>
  <c r="U162" i="1"/>
  <c r="M60" i="13"/>
  <c r="M59" i="13"/>
  <c r="M58" i="13"/>
  <c r="M57" i="13"/>
  <c r="M56" i="13"/>
  <c r="M55" i="13"/>
  <c r="M54" i="13"/>
  <c r="M53" i="13"/>
  <c r="M52" i="13"/>
  <c r="M51" i="13"/>
  <c r="M50" i="13"/>
  <c r="M49" i="13"/>
  <c r="M48" i="13"/>
  <c r="M47" i="13"/>
  <c r="M46" i="13"/>
  <c r="M45" i="13"/>
  <c r="M44" i="13"/>
  <c r="M43" i="13"/>
  <c r="M42" i="13"/>
  <c r="M41" i="13"/>
  <c r="M40" i="13"/>
  <c r="M39" i="13"/>
  <c r="M38" i="13"/>
  <c r="M37" i="13"/>
  <c r="M36" i="13"/>
  <c r="M35" i="13"/>
  <c r="M34" i="13"/>
  <c r="M33" i="13"/>
  <c r="M32" i="13"/>
  <c r="M31" i="13"/>
  <c r="M30" i="13"/>
  <c r="M29" i="13"/>
  <c r="M28" i="13"/>
  <c r="M27" i="13"/>
  <c r="M26" i="13"/>
  <c r="M25" i="13"/>
  <c r="M24" i="13"/>
  <c r="M23" i="13"/>
  <c r="M22" i="13"/>
  <c r="M21" i="13"/>
  <c r="M20" i="13"/>
  <c r="M19" i="13"/>
  <c r="M18" i="13"/>
  <c r="M17" i="13"/>
  <c r="M16" i="13"/>
  <c r="M15" i="13"/>
  <c r="M14" i="13"/>
  <c r="M13" i="13"/>
  <c r="M12" i="13"/>
  <c r="M11" i="13"/>
  <c r="M10" i="13"/>
  <c r="M9" i="13"/>
  <c r="M8" i="13"/>
  <c r="M7" i="13"/>
  <c r="M6" i="13"/>
  <c r="M5" i="13"/>
  <c r="M4" i="13"/>
  <c r="M3" i="13"/>
  <c r="Q42" i="6"/>
  <c r="I19" i="9" s="1"/>
  <c r="N42" i="6"/>
  <c r="F12" i="8" s="1"/>
  <c r="P102" i="7"/>
  <c r="Q40" i="6"/>
  <c r="I14" i="9" s="1"/>
  <c r="N40" i="6"/>
  <c r="Q43" i="6"/>
  <c r="I24" i="9" s="1"/>
  <c r="N43" i="6"/>
  <c r="F24" i="9" s="1"/>
  <c r="P124" i="7"/>
  <c r="J24" i="9" s="1"/>
  <c r="Q38" i="6"/>
  <c r="N38" i="6"/>
  <c r="F42" i="8" s="1"/>
  <c r="P83" i="7"/>
  <c r="Q35" i="6"/>
  <c r="I34" i="9" s="1"/>
  <c r="N35" i="6"/>
  <c r="G7" i="2"/>
  <c r="Q33" i="6"/>
  <c r="I40" i="8" s="1"/>
  <c r="N33" i="6"/>
  <c r="F33" i="9" s="1"/>
  <c r="P14" i="7"/>
  <c r="Q31" i="6"/>
  <c r="I38" i="9" s="1"/>
  <c r="N31" i="6"/>
  <c r="F38" i="9" s="1"/>
  <c r="Q27" i="6"/>
  <c r="I40" i="9" s="1"/>
  <c r="N27" i="6"/>
  <c r="F38" i="8" s="1"/>
  <c r="Q25" i="6"/>
  <c r="N25" i="6"/>
  <c r="F37" i="9" s="1"/>
  <c r="Q16" i="6"/>
  <c r="I36" i="9" s="1"/>
  <c r="N16" i="6"/>
  <c r="Q12" i="6"/>
  <c r="I35" i="8" s="1"/>
  <c r="N12" i="6"/>
  <c r="S12" i="6" s="1"/>
  <c r="G9" i="2"/>
  <c r="Q10" i="6"/>
  <c r="I32" i="9" s="1"/>
  <c r="N10" i="6"/>
  <c r="F32" i="9" s="1"/>
  <c r="Q6" i="6"/>
  <c r="I35" i="9" s="1"/>
  <c r="N6" i="6"/>
  <c r="F33" i="8" s="1"/>
  <c r="P17" i="7"/>
  <c r="Q41" i="6"/>
  <c r="N41" i="6"/>
  <c r="F31" i="9" s="1"/>
  <c r="U153" i="1"/>
  <c r="Q32" i="6"/>
  <c r="I29" i="9" s="1"/>
  <c r="N32" i="6"/>
  <c r="Q30" i="6"/>
  <c r="I29" i="8" s="1"/>
  <c r="N30" i="6"/>
  <c r="F29" i="8" s="1"/>
  <c r="Q29" i="6"/>
  <c r="N29" i="6"/>
  <c r="F28" i="8" s="1"/>
  <c r="Q26" i="6"/>
  <c r="I27" i="8" s="1"/>
  <c r="N26" i="6"/>
  <c r="F27" i="8" s="1"/>
  <c r="Q24" i="6"/>
  <c r="N24" i="6"/>
  <c r="F27" i="9" s="1"/>
  <c r="U111" i="1"/>
  <c r="G5" i="2"/>
  <c r="Q18" i="6"/>
  <c r="I25" i="8" s="1"/>
  <c r="N18" i="6"/>
  <c r="F20" i="9" s="1"/>
  <c r="P29" i="7"/>
  <c r="Q14" i="6"/>
  <c r="I26" i="9" s="1"/>
  <c r="N14" i="6"/>
  <c r="Q13" i="6"/>
  <c r="I23" i="9" s="1"/>
  <c r="N13" i="6"/>
  <c r="F23" i="9" s="1"/>
  <c r="Q7" i="6"/>
  <c r="N7" i="6"/>
  <c r="F22" i="9" s="1"/>
  <c r="Q39" i="6"/>
  <c r="I13" i="9" s="1"/>
  <c r="N39" i="6"/>
  <c r="F13" i="9" s="1"/>
  <c r="Q36" i="6"/>
  <c r="N36" i="6"/>
  <c r="F12" i="9" s="1"/>
  <c r="Q28" i="6"/>
  <c r="I11" i="9" s="1"/>
  <c r="N28" i="6"/>
  <c r="F17" i="8" s="1"/>
  <c r="Q23" i="6"/>
  <c r="N23" i="6"/>
  <c r="F25" i="9" s="1"/>
  <c r="Q9" i="6"/>
  <c r="I10" i="9" s="1"/>
  <c r="N9" i="6"/>
  <c r="Q5" i="6"/>
  <c r="N5" i="6"/>
  <c r="F9" i="9" s="1"/>
  <c r="F13" i="8"/>
  <c r="Q15" i="6"/>
  <c r="N15" i="6"/>
  <c r="S15" i="6" s="1"/>
  <c r="Q17" i="6"/>
  <c r="N17" i="6"/>
  <c r="Q19" i="6"/>
  <c r="N19" i="6"/>
  <c r="P36" i="7"/>
  <c r="J6" i="8" s="1"/>
  <c r="Q20" i="6"/>
  <c r="I17" i="9" s="1"/>
  <c r="N20" i="6"/>
  <c r="F7" i="8" s="1"/>
  <c r="P39" i="7"/>
  <c r="Q21" i="6"/>
  <c r="I5" i="9" s="1"/>
  <c r="N21" i="6"/>
  <c r="F5" i="9" s="1"/>
  <c r="Q22" i="6"/>
  <c r="N22" i="6"/>
  <c r="S22" i="6" s="1"/>
  <c r="O45" i="7"/>
  <c r="P46" i="7" s="1"/>
  <c r="Q34" i="6"/>
  <c r="I6" i="9" s="1"/>
  <c r="N34" i="6"/>
  <c r="F10" i="8" s="1"/>
  <c r="P26" i="7"/>
  <c r="Q37" i="6"/>
  <c r="I7" i="9" s="1"/>
  <c r="N37" i="6"/>
  <c r="F11" i="8" s="1"/>
  <c r="Q11" i="6"/>
  <c r="I3" i="9" s="1"/>
  <c r="N11" i="6"/>
  <c r="F3" i="8" s="1"/>
  <c r="O61" i="7"/>
  <c r="P62" i="7" s="1"/>
  <c r="Q8" i="6"/>
  <c r="I2" i="9" s="1"/>
  <c r="N8" i="6"/>
  <c r="F2" i="8" s="1"/>
  <c r="L42" i="9"/>
  <c r="L43" i="9"/>
  <c r="L44" i="9"/>
  <c r="L45" i="9"/>
  <c r="L46" i="9"/>
  <c r="L48" i="9"/>
  <c r="L49" i="9"/>
  <c r="L50" i="9"/>
  <c r="L51" i="9"/>
  <c r="L52" i="9"/>
  <c r="L53" i="9"/>
  <c r="L54" i="9"/>
  <c r="L68" i="9"/>
  <c r="L69" i="9"/>
  <c r="L70" i="9"/>
  <c r="L21" i="8"/>
  <c r="L43" i="8"/>
  <c r="L44" i="8"/>
  <c r="L45" i="8"/>
  <c r="L46" i="8"/>
  <c r="Q61" i="12"/>
  <c r="U182" i="1"/>
  <c r="U178" i="1"/>
  <c r="U172" i="1"/>
  <c r="U171" i="1"/>
  <c r="U176" i="1" s="1"/>
  <c r="D26" i="3" s="1"/>
  <c r="M26" i="3" s="1"/>
  <c r="U170" i="1"/>
  <c r="U166" i="1"/>
  <c r="U161" i="1"/>
  <c r="AC114" i="1"/>
  <c r="AC115" i="1"/>
  <c r="AC116" i="1"/>
  <c r="U116" i="1"/>
  <c r="U115" i="1"/>
  <c r="U114" i="1"/>
  <c r="AC37" i="1"/>
  <c r="Q123" i="10"/>
  <c r="O123" i="10"/>
  <c r="N123" i="10"/>
  <c r="M123" i="10"/>
  <c r="L123" i="10"/>
  <c r="K123" i="10"/>
  <c r="J123" i="10"/>
  <c r="I123" i="10"/>
  <c r="H123" i="10"/>
  <c r="G123" i="10"/>
  <c r="F123" i="10"/>
  <c r="I21" i="5"/>
  <c r="R123" i="10"/>
  <c r="U60" i="1"/>
  <c r="U61" i="1"/>
  <c r="U62" i="1"/>
  <c r="U66" i="1"/>
  <c r="U67" i="1"/>
  <c r="U68" i="1"/>
  <c r="U69" i="1"/>
  <c r="U59" i="1"/>
  <c r="U160" i="1"/>
  <c r="F37" i="6"/>
  <c r="U5" i="1"/>
  <c r="U6" i="1"/>
  <c r="U20" i="1"/>
  <c r="U157" i="1"/>
  <c r="U91" i="1"/>
  <c r="U92" i="1"/>
  <c r="U151" i="1"/>
  <c r="U21" i="1"/>
  <c r="U108" i="1"/>
  <c r="U109" i="1"/>
  <c r="U110" i="1"/>
  <c r="U163" i="1"/>
  <c r="U164" i="1"/>
  <c r="U165" i="1"/>
  <c r="U179" i="1"/>
  <c r="U180" i="1"/>
  <c r="U181" i="1"/>
  <c r="U112" i="1"/>
  <c r="U113" i="1"/>
  <c r="U158" i="1"/>
  <c r="U159" i="1"/>
  <c r="K77" i="7"/>
  <c r="K75" i="7"/>
  <c r="AC178" i="1"/>
  <c r="AC179" i="1"/>
  <c r="AC180" i="1"/>
  <c r="AC181" i="1"/>
  <c r="AC182" i="1"/>
  <c r="AC183" i="1"/>
  <c r="AC170" i="1"/>
  <c r="AC171" i="1"/>
  <c r="AC172" i="1"/>
  <c r="AC157" i="1"/>
  <c r="AC158" i="1"/>
  <c r="AC159" i="1"/>
  <c r="AC160" i="1"/>
  <c r="AC161" i="1"/>
  <c r="AC163" i="1"/>
  <c r="AC164" i="1"/>
  <c r="AC165" i="1"/>
  <c r="AC166" i="1"/>
  <c r="AC151" i="1"/>
  <c r="AC152" i="1"/>
  <c r="AC153" i="1"/>
  <c r="AC108" i="1"/>
  <c r="AC109" i="1"/>
  <c r="AC110" i="1"/>
  <c r="AC111" i="1"/>
  <c r="AC112" i="1"/>
  <c r="AC113" i="1"/>
  <c r="AC59" i="1"/>
  <c r="AC60" i="1"/>
  <c r="AC61" i="1"/>
  <c r="AC62" i="1"/>
  <c r="U63" i="1"/>
  <c r="U64" i="1" s="1"/>
  <c r="D11" i="3" s="1"/>
  <c r="M11" i="3" s="1"/>
  <c r="AC91" i="1"/>
  <c r="AC92" i="1"/>
  <c r="AC93" i="1"/>
  <c r="AC66" i="1"/>
  <c r="AC67" i="1"/>
  <c r="AC68" i="1"/>
  <c r="AC69" i="1"/>
  <c r="U71" i="1"/>
  <c r="U72" i="1" s="1"/>
  <c r="D12" i="3" s="1"/>
  <c r="M12" i="3" s="1"/>
  <c r="AC33" i="1"/>
  <c r="AC34" i="1"/>
  <c r="AC35" i="1"/>
  <c r="AC36" i="1"/>
  <c r="AC20" i="1"/>
  <c r="AC21" i="1"/>
  <c r="AC22" i="1"/>
  <c r="AC4" i="1"/>
  <c r="AC5" i="1"/>
  <c r="AC6" i="1"/>
  <c r="AC7" i="1"/>
  <c r="AA184" i="1"/>
  <c r="Z184" i="1"/>
  <c r="Y184" i="1"/>
  <c r="X184" i="1"/>
  <c r="W184" i="1"/>
  <c r="AA176" i="1"/>
  <c r="Z176" i="1"/>
  <c r="Y176" i="1"/>
  <c r="X176" i="1"/>
  <c r="W176" i="1"/>
  <c r="AA155" i="1"/>
  <c r="Z155" i="1"/>
  <c r="Y155" i="1"/>
  <c r="X155" i="1"/>
  <c r="W155" i="1"/>
  <c r="AA118" i="1"/>
  <c r="Z118" i="1"/>
  <c r="Y118" i="1"/>
  <c r="X118" i="1"/>
  <c r="W118" i="1"/>
  <c r="AA96" i="1"/>
  <c r="Z96" i="1"/>
  <c r="Y96" i="1"/>
  <c r="X96" i="1"/>
  <c r="W96" i="1"/>
  <c r="AA72" i="1"/>
  <c r="Z72" i="1"/>
  <c r="Y72" i="1"/>
  <c r="X72" i="1"/>
  <c r="W72" i="1"/>
  <c r="AA64" i="1"/>
  <c r="Z64" i="1"/>
  <c r="Y64" i="1"/>
  <c r="X64" i="1"/>
  <c r="W64" i="1"/>
  <c r="AA40" i="1"/>
  <c r="Z40" i="1"/>
  <c r="Y40" i="1"/>
  <c r="X40" i="1"/>
  <c r="W40" i="1"/>
  <c r="AA8" i="1"/>
  <c r="Z8" i="1"/>
  <c r="Y8" i="1"/>
  <c r="X8" i="1"/>
  <c r="W8" i="1"/>
  <c r="L178" i="1"/>
  <c r="L179" i="1"/>
  <c r="L180" i="1"/>
  <c r="L181" i="1"/>
  <c r="L182" i="1"/>
  <c r="L183" i="1"/>
  <c r="L170" i="1"/>
  <c r="L171" i="1"/>
  <c r="L172" i="1"/>
  <c r="L175" i="1"/>
  <c r="L157" i="1"/>
  <c r="L158" i="1"/>
  <c r="L159" i="1"/>
  <c r="L160" i="1"/>
  <c r="L161" i="1"/>
  <c r="L163" i="1"/>
  <c r="L164" i="1"/>
  <c r="L165" i="1"/>
  <c r="L166" i="1"/>
  <c r="L151" i="1"/>
  <c r="L152" i="1"/>
  <c r="L153" i="1"/>
  <c r="L108" i="1"/>
  <c r="L109" i="1"/>
  <c r="L110" i="1"/>
  <c r="L111" i="1"/>
  <c r="L112" i="1"/>
  <c r="L113" i="1"/>
  <c r="L91" i="1"/>
  <c r="L92" i="1"/>
  <c r="L93" i="1"/>
  <c r="L95" i="1"/>
  <c r="L66" i="1"/>
  <c r="L67" i="1"/>
  <c r="L68" i="1"/>
  <c r="L69" i="1"/>
  <c r="L71" i="1"/>
  <c r="L59" i="1"/>
  <c r="L60" i="1"/>
  <c r="L61" i="1"/>
  <c r="L62" i="1"/>
  <c r="L63" i="1"/>
  <c r="L33" i="1"/>
  <c r="L34" i="1"/>
  <c r="L35" i="1"/>
  <c r="L36" i="1"/>
  <c r="L20" i="1"/>
  <c r="L21" i="1"/>
  <c r="L22" i="1"/>
  <c r="L4" i="1"/>
  <c r="L5" i="1"/>
  <c r="L6" i="1"/>
  <c r="L7" i="1"/>
  <c r="U183" i="1"/>
  <c r="U152" i="1"/>
  <c r="U155" i="1" s="1"/>
  <c r="D24" i="3" s="1"/>
  <c r="M24" i="3" s="1"/>
  <c r="U93" i="1"/>
  <c r="U95" i="1"/>
  <c r="U22" i="1"/>
  <c r="U4" i="1"/>
  <c r="U7" i="1"/>
  <c r="R8" i="1"/>
  <c r="Q8" i="1"/>
  <c r="P8" i="1"/>
  <c r="O8" i="1"/>
  <c r="N8" i="1"/>
  <c r="R64" i="1"/>
  <c r="Q64" i="1"/>
  <c r="P64" i="1"/>
  <c r="O64" i="1"/>
  <c r="N64" i="1"/>
  <c r="R72" i="1"/>
  <c r="Q72" i="1"/>
  <c r="P72" i="1"/>
  <c r="O72" i="1"/>
  <c r="N72" i="1"/>
  <c r="R96" i="1"/>
  <c r="Q96" i="1"/>
  <c r="P96" i="1"/>
  <c r="O96" i="1"/>
  <c r="N96" i="1"/>
  <c r="R118" i="1"/>
  <c r="Q118" i="1"/>
  <c r="P118" i="1"/>
  <c r="O118" i="1"/>
  <c r="N118" i="1"/>
  <c r="R155" i="1"/>
  <c r="Q155" i="1"/>
  <c r="P155" i="1"/>
  <c r="O155" i="1"/>
  <c r="N155" i="1"/>
  <c r="R176" i="1"/>
  <c r="Q176" i="1"/>
  <c r="P176" i="1"/>
  <c r="O176" i="1"/>
  <c r="N176" i="1"/>
  <c r="R184" i="1"/>
  <c r="Q184" i="1"/>
  <c r="P184" i="1"/>
  <c r="O184" i="1"/>
  <c r="N184" i="1"/>
  <c r="G184" i="1"/>
  <c r="H184" i="1"/>
  <c r="I184" i="1"/>
  <c r="J184" i="1"/>
  <c r="F184" i="1"/>
  <c r="G176" i="1"/>
  <c r="H176" i="1"/>
  <c r="I176" i="1"/>
  <c r="J176" i="1"/>
  <c r="F176" i="1"/>
  <c r="G155" i="1"/>
  <c r="H155" i="1"/>
  <c r="I155" i="1"/>
  <c r="J155" i="1"/>
  <c r="F155" i="1"/>
  <c r="G118" i="1"/>
  <c r="H118" i="1"/>
  <c r="I118" i="1"/>
  <c r="J118" i="1"/>
  <c r="F118" i="1"/>
  <c r="G96" i="1"/>
  <c r="H96" i="1"/>
  <c r="I96" i="1"/>
  <c r="J96" i="1"/>
  <c r="F96" i="1"/>
  <c r="G72" i="1"/>
  <c r="H72" i="1"/>
  <c r="I72" i="1"/>
  <c r="J72" i="1"/>
  <c r="F72" i="1"/>
  <c r="G64" i="1"/>
  <c r="H64" i="1"/>
  <c r="I64" i="1"/>
  <c r="J64" i="1"/>
  <c r="F64" i="1"/>
  <c r="G40" i="1"/>
  <c r="H40" i="1"/>
  <c r="I40" i="1"/>
  <c r="J40" i="1"/>
  <c r="F40" i="1"/>
  <c r="G8" i="1"/>
  <c r="H8" i="1"/>
  <c r="I8" i="1"/>
  <c r="J8" i="1"/>
  <c r="F8" i="1"/>
  <c r="S36" i="6"/>
  <c r="S19" i="6"/>
  <c r="G45" i="6"/>
  <c r="D45" i="6"/>
  <c r="S10" i="6"/>
  <c r="S23" i="6"/>
  <c r="S35" i="6"/>
  <c r="I13" i="6"/>
  <c r="I5" i="6"/>
  <c r="I6" i="6"/>
  <c r="I7" i="6"/>
  <c r="I8" i="6"/>
  <c r="I9" i="6"/>
  <c r="I10" i="6"/>
  <c r="I11" i="6"/>
  <c r="I12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K37" i="6" s="1"/>
  <c r="I38" i="6"/>
  <c r="I39" i="6"/>
  <c r="I40" i="6"/>
  <c r="I41" i="6"/>
  <c r="I42" i="6"/>
  <c r="I43" i="6"/>
  <c r="L70" i="8"/>
  <c r="L69" i="8"/>
  <c r="L68" i="8"/>
  <c r="L63" i="8"/>
  <c r="L54" i="8"/>
  <c r="L53" i="8"/>
  <c r="L52" i="8"/>
  <c r="L51" i="8"/>
  <c r="L50" i="8"/>
  <c r="L49" i="8"/>
  <c r="L48" i="8"/>
  <c r="F7" i="9"/>
  <c r="F9" i="8"/>
  <c r="J4" i="9"/>
  <c r="I4" i="9"/>
  <c r="I6" i="8"/>
  <c r="F4" i="8"/>
  <c r="F14" i="8"/>
  <c r="F16" i="8"/>
  <c r="F18" i="8"/>
  <c r="F22" i="8"/>
  <c r="I30" i="9"/>
  <c r="I21" i="9"/>
  <c r="I39" i="9"/>
  <c r="F40" i="9"/>
  <c r="F40" i="8"/>
  <c r="I20" i="8"/>
  <c r="I10" i="8"/>
  <c r="I18" i="9"/>
  <c r="I9" i="8"/>
  <c r="J17" i="9"/>
  <c r="J7" i="8"/>
  <c r="I7" i="8"/>
  <c r="F4" i="9"/>
  <c r="F6" i="8"/>
  <c r="I16" i="9"/>
  <c r="I5" i="8"/>
  <c r="I15" i="9"/>
  <c r="I4" i="8"/>
  <c r="I8" i="9"/>
  <c r="I13" i="8"/>
  <c r="I14" i="8"/>
  <c r="I16" i="8"/>
  <c r="I25" i="9"/>
  <c r="I12" i="9"/>
  <c r="I18" i="8"/>
  <c r="I22" i="8"/>
  <c r="F26" i="9"/>
  <c r="F24" i="8"/>
  <c r="F25" i="8"/>
  <c r="F30" i="9"/>
  <c r="F21" i="9"/>
  <c r="F29" i="9"/>
  <c r="F30" i="8"/>
  <c r="I31" i="8"/>
  <c r="I31" i="9"/>
  <c r="F36" i="9"/>
  <c r="F36" i="8"/>
  <c r="I37" i="8"/>
  <c r="I33" i="9"/>
  <c r="F34" i="9"/>
  <c r="F41" i="8"/>
  <c r="F41" i="9"/>
  <c r="J32" i="8"/>
  <c r="F20" i="8"/>
  <c r="J19" i="9"/>
  <c r="J12" i="8"/>
  <c r="I12" i="8"/>
  <c r="F4" i="6" l="1"/>
  <c r="P4" i="6" s="1"/>
  <c r="F21" i="6"/>
  <c r="P21" i="6" s="1"/>
  <c r="G8" i="8" s="1"/>
  <c r="E4" i="6"/>
  <c r="F35" i="8"/>
  <c r="F8" i="8"/>
  <c r="F37" i="8"/>
  <c r="F28" i="9"/>
  <c r="F32" i="8"/>
  <c r="F39" i="9"/>
  <c r="S41" i="6"/>
  <c r="S25" i="6"/>
  <c r="F26" i="8"/>
  <c r="F39" i="8"/>
  <c r="F34" i="8"/>
  <c r="S24" i="6"/>
  <c r="S29" i="6"/>
  <c r="S38" i="6"/>
  <c r="F31" i="8"/>
  <c r="S5" i="6"/>
  <c r="I32" i="8"/>
  <c r="S43" i="6"/>
  <c r="I39" i="8"/>
  <c r="S31" i="6"/>
  <c r="I3" i="8"/>
  <c r="I17" i="8"/>
  <c r="I27" i="9"/>
  <c r="S16" i="6"/>
  <c r="E8" i="6"/>
  <c r="O8" i="6" s="1"/>
  <c r="E2" i="9" s="1"/>
  <c r="F31" i="6"/>
  <c r="P31" i="6" s="1"/>
  <c r="G38" i="9" s="1"/>
  <c r="E19" i="6"/>
  <c r="O19" i="6" s="1"/>
  <c r="E6" i="8" s="1"/>
  <c r="F34" i="6"/>
  <c r="P34" i="6" s="1"/>
  <c r="G6" i="9" s="1"/>
  <c r="F19" i="6"/>
  <c r="P19" i="6" s="1"/>
  <c r="G4" i="9" s="1"/>
  <c r="U118" i="1"/>
  <c r="D19" i="3" s="1"/>
  <c r="M19" i="3" s="1"/>
  <c r="I19" i="8"/>
  <c r="I15" i="8"/>
  <c r="S32" i="6"/>
  <c r="I34" i="8"/>
  <c r="I28" i="8"/>
  <c r="S17" i="6"/>
  <c r="I26" i="8"/>
  <c r="I41" i="9"/>
  <c r="I30" i="8"/>
  <c r="I28" i="9"/>
  <c r="I20" i="9"/>
  <c r="S18" i="6"/>
  <c r="S9" i="6"/>
  <c r="I2" i="8"/>
  <c r="I23" i="8"/>
  <c r="I11" i="8"/>
  <c r="S37" i="6"/>
  <c r="I37" i="9"/>
  <c r="I33" i="8"/>
  <c r="I42" i="8"/>
  <c r="S40" i="6"/>
  <c r="J17" i="3"/>
  <c r="F14" i="9"/>
  <c r="I24" i="8"/>
  <c r="F15" i="8"/>
  <c r="F5" i="8"/>
  <c r="S33" i="6"/>
  <c r="S27" i="6"/>
  <c r="S14" i="6"/>
  <c r="S30" i="6"/>
  <c r="E21" i="6"/>
  <c r="AK57" i="1"/>
  <c r="I38" i="8"/>
  <c r="I36" i="8"/>
  <c r="I41" i="8"/>
  <c r="I8" i="8"/>
  <c r="S26" i="6"/>
  <c r="S21" i="6"/>
  <c r="U184" i="1"/>
  <c r="D27" i="3" s="1"/>
  <c r="M27" i="3" s="1"/>
  <c r="J47" i="9"/>
  <c r="L47" i="9" s="1"/>
  <c r="J47" i="8"/>
  <c r="L47" i="8" s="1"/>
  <c r="F23" i="8"/>
  <c r="S13" i="6"/>
  <c r="U31" i="1"/>
  <c r="D6" i="3" s="1"/>
  <c r="S7" i="6"/>
  <c r="S20" i="6"/>
  <c r="Q45" i="6"/>
  <c r="I22" i="9"/>
  <c r="I9" i="9"/>
  <c r="U89" i="1"/>
  <c r="D18" i="3" s="1"/>
  <c r="U57" i="1"/>
  <c r="E86" i="9"/>
  <c r="H11" i="8"/>
  <c r="F40" i="6"/>
  <c r="P40" i="6" s="1"/>
  <c r="G14" i="9" s="1"/>
  <c r="F32" i="6"/>
  <c r="P32" i="6" s="1"/>
  <c r="G29" i="9" s="1"/>
  <c r="F43" i="6"/>
  <c r="P43" i="6" s="1"/>
  <c r="G24" i="9" s="1"/>
  <c r="S28" i="6"/>
  <c r="S39" i="6"/>
  <c r="G10" i="2"/>
  <c r="M41" i="7"/>
  <c r="O41" i="7" s="1"/>
  <c r="AC57" i="1"/>
  <c r="E8" i="3" s="1"/>
  <c r="N8" i="3" s="1"/>
  <c r="L23" i="1"/>
  <c r="AC23" i="1"/>
  <c r="U23" i="1"/>
  <c r="D7" i="3" s="1"/>
  <c r="M7" i="3" s="1"/>
  <c r="J3" i="9"/>
  <c r="J3" i="8"/>
  <c r="J9" i="8"/>
  <c r="J18" i="9"/>
  <c r="J25" i="8"/>
  <c r="J20" i="9"/>
  <c r="J33" i="8"/>
  <c r="J35" i="9"/>
  <c r="J6" i="9"/>
  <c r="J10" i="8"/>
  <c r="J42" i="8"/>
  <c r="J41" i="9"/>
  <c r="J40" i="8"/>
  <c r="J33" i="9"/>
  <c r="AC84" i="1"/>
  <c r="E16" i="3" s="1"/>
  <c r="N16" i="3" s="1"/>
  <c r="L96" i="1"/>
  <c r="C14" i="3" s="1"/>
  <c r="L176" i="1"/>
  <c r="C26" i="3" s="1"/>
  <c r="S8" i="6"/>
  <c r="S11" i="6"/>
  <c r="S34" i="6"/>
  <c r="S6" i="6"/>
  <c r="S42" i="6"/>
  <c r="E18" i="6"/>
  <c r="O18" i="6" s="1"/>
  <c r="F18" i="6"/>
  <c r="P18" i="6" s="1"/>
  <c r="C71" i="9"/>
  <c r="AK168" i="1"/>
  <c r="F25" i="3" s="1"/>
  <c r="O25" i="3" s="1"/>
  <c r="N45" i="6"/>
  <c r="I126" i="5"/>
  <c r="F19" i="9"/>
  <c r="F35" i="9"/>
  <c r="F19" i="8"/>
  <c r="F11" i="9"/>
  <c r="F10" i="9"/>
  <c r="F8" i="9"/>
  <c r="F15" i="9"/>
  <c r="F16" i="9"/>
  <c r="F17" i="9"/>
  <c r="F18" i="9"/>
  <c r="F6" i="9"/>
  <c r="F3" i="9"/>
  <c r="F2" i="9"/>
  <c r="I45" i="6"/>
  <c r="H126" i="5"/>
  <c r="E33" i="6"/>
  <c r="O33" i="6" s="1"/>
  <c r="E33" i="9" s="1"/>
  <c r="F9" i="6"/>
  <c r="P9" i="6" s="1"/>
  <c r="F38" i="6"/>
  <c r="P38" i="6" s="1"/>
  <c r="G41" i="9" s="1"/>
  <c r="F25" i="6"/>
  <c r="P25" i="6" s="1"/>
  <c r="G37" i="9" s="1"/>
  <c r="F33" i="6"/>
  <c r="P33" i="6" s="1"/>
  <c r="G40" i="8" s="1"/>
  <c r="E22" i="6"/>
  <c r="O22" i="6" s="1"/>
  <c r="E18" i="9" s="1"/>
  <c r="F8" i="6"/>
  <c r="P8" i="6" s="1"/>
  <c r="E6" i="6"/>
  <c r="O6" i="6" s="1"/>
  <c r="E35" i="9" s="1"/>
  <c r="E30" i="6"/>
  <c r="O30" i="6" s="1"/>
  <c r="E21" i="9" s="1"/>
  <c r="E27" i="6"/>
  <c r="O27" i="6" s="1"/>
  <c r="E40" i="9" s="1"/>
  <c r="F6" i="6"/>
  <c r="P6" i="6" s="1"/>
  <c r="G35" i="9" s="1"/>
  <c r="E38" i="6"/>
  <c r="O38" i="6" s="1"/>
  <c r="E41" i="9" s="1"/>
  <c r="F27" i="6"/>
  <c r="P27" i="6" s="1"/>
  <c r="G40" i="9" s="1"/>
  <c r="E12" i="6"/>
  <c r="O12" i="6" s="1"/>
  <c r="E35" i="8" s="1"/>
  <c r="E31" i="6"/>
  <c r="O31" i="6" s="1"/>
  <c r="F16" i="6"/>
  <c r="P16" i="6" s="1"/>
  <c r="G36" i="9" s="1"/>
  <c r="F29" i="6"/>
  <c r="P29" i="6" s="1"/>
  <c r="G28" i="8" s="1"/>
  <c r="F13" i="6"/>
  <c r="P13" i="6" s="1"/>
  <c r="G23" i="9" s="1"/>
  <c r="E13" i="6"/>
  <c r="O13" i="6" s="1"/>
  <c r="F22" i="6"/>
  <c r="F20" i="6"/>
  <c r="P20" i="6" s="1"/>
  <c r="G7" i="8" s="1"/>
  <c r="E20" i="6"/>
  <c r="O20" i="6" s="1"/>
  <c r="H19" i="6"/>
  <c r="J39" i="6"/>
  <c r="K39" i="6" s="1"/>
  <c r="O39" i="6"/>
  <c r="T39" i="6" s="1"/>
  <c r="F14" i="6"/>
  <c r="P14" i="6" s="1"/>
  <c r="G24" i="8" s="1"/>
  <c r="E17" i="6"/>
  <c r="O17" i="6" s="1"/>
  <c r="E36" i="6"/>
  <c r="O36" i="6" s="1"/>
  <c r="E12" i="9" s="1"/>
  <c r="E5" i="6"/>
  <c r="O5" i="6" s="1"/>
  <c r="E9" i="9" s="1"/>
  <c r="E87" i="9"/>
  <c r="T37" i="6"/>
  <c r="H7" i="6"/>
  <c r="R7" i="6" s="1"/>
  <c r="H22" i="9" s="1"/>
  <c r="E11" i="8"/>
  <c r="F5" i="6"/>
  <c r="P5" i="6" s="1"/>
  <c r="F26" i="6"/>
  <c r="P26" i="6" s="1"/>
  <c r="G30" i="9" s="1"/>
  <c r="E24" i="6"/>
  <c r="O24" i="6" s="1"/>
  <c r="E27" i="9" s="1"/>
  <c r="E14" i="6"/>
  <c r="O14" i="6" s="1"/>
  <c r="E26" i="9" s="1"/>
  <c r="F42" i="6"/>
  <c r="P42" i="6" s="1"/>
  <c r="G19" i="9" s="1"/>
  <c r="E42" i="6"/>
  <c r="O42" i="6" s="1"/>
  <c r="F17" i="6"/>
  <c r="P17" i="6" s="1"/>
  <c r="G5" i="8" s="1"/>
  <c r="F36" i="6"/>
  <c r="P36" i="6" s="1"/>
  <c r="G12" i="9" s="1"/>
  <c r="E28" i="6"/>
  <c r="O28" i="6" s="1"/>
  <c r="E11" i="9" s="1"/>
  <c r="E88" i="9"/>
  <c r="M31" i="7"/>
  <c r="O31" i="7" s="1"/>
  <c r="P68" i="7"/>
  <c r="J27" i="8" s="1"/>
  <c r="P99" i="7"/>
  <c r="J31" i="8" s="1"/>
  <c r="H29" i="6"/>
  <c r="H17" i="6"/>
  <c r="R17" i="6" s="1"/>
  <c r="H16" i="9" s="1"/>
  <c r="H34" i="6"/>
  <c r="R34" i="6" s="1"/>
  <c r="H6" i="9" s="1"/>
  <c r="H12" i="6"/>
  <c r="R12" i="6" s="1"/>
  <c r="H20" i="6"/>
  <c r="R20" i="6" s="1"/>
  <c r="H17" i="9" s="1"/>
  <c r="H18" i="6"/>
  <c r="R18" i="6" s="1"/>
  <c r="H28" i="6"/>
  <c r="R28" i="6" s="1"/>
  <c r="H11" i="9" s="1"/>
  <c r="H11" i="6"/>
  <c r="R11" i="6" s="1"/>
  <c r="H3" i="9" s="1"/>
  <c r="H35" i="6"/>
  <c r="R35" i="6" s="1"/>
  <c r="H34" i="9" s="1"/>
  <c r="H6" i="6"/>
  <c r="R6" i="6" s="1"/>
  <c r="H24" i="6"/>
  <c r="R24" i="6" s="1"/>
  <c r="H26" i="8" s="1"/>
  <c r="J126" i="5"/>
  <c r="D8" i="3"/>
  <c r="R27" i="6"/>
  <c r="H40" i="9" s="1"/>
  <c r="L18" i="3"/>
  <c r="L17" i="3"/>
  <c r="H15" i="6"/>
  <c r="R15" i="6" s="1"/>
  <c r="H4" i="8" s="1"/>
  <c r="H5" i="6"/>
  <c r="R5" i="6" s="1"/>
  <c r="F12" i="6"/>
  <c r="P12" i="6" s="1"/>
  <c r="E25" i="6"/>
  <c r="O25" i="6" s="1"/>
  <c r="F35" i="6"/>
  <c r="P35" i="6" s="1"/>
  <c r="G34" i="9" s="1"/>
  <c r="E35" i="6"/>
  <c r="O35" i="6" s="1"/>
  <c r="F10" i="6"/>
  <c r="P10" i="6" s="1"/>
  <c r="G34" i="8" s="1"/>
  <c r="E32" i="6"/>
  <c r="O32" i="6" s="1"/>
  <c r="F24" i="6"/>
  <c r="P24" i="6" s="1"/>
  <c r="E43" i="6"/>
  <c r="O43" i="6" s="1"/>
  <c r="T43" i="6" s="1"/>
  <c r="F7" i="6"/>
  <c r="P7" i="6" s="1"/>
  <c r="F30" i="6"/>
  <c r="P30" i="6" s="1"/>
  <c r="G21" i="9" s="1"/>
  <c r="E40" i="6"/>
  <c r="O40" i="6" s="1"/>
  <c r="F28" i="6"/>
  <c r="P28" i="6" s="1"/>
  <c r="E9" i="6"/>
  <c r="E34" i="6"/>
  <c r="O34" i="6" s="1"/>
  <c r="E6" i="9" s="1"/>
  <c r="L23" i="3"/>
  <c r="L8" i="3"/>
  <c r="H16" i="6"/>
  <c r="R16" i="6" s="1"/>
  <c r="H36" i="9" s="1"/>
  <c r="H14" i="6"/>
  <c r="R14" i="6" s="1"/>
  <c r="E16" i="6"/>
  <c r="O16" i="6" s="1"/>
  <c r="E10" i="6"/>
  <c r="O10" i="6" s="1"/>
  <c r="E7" i="6"/>
  <c r="O7" i="6" s="1"/>
  <c r="F15" i="6"/>
  <c r="P15" i="6" s="1"/>
  <c r="G15" i="9" s="1"/>
  <c r="E15" i="6"/>
  <c r="O15" i="6" s="1"/>
  <c r="F11" i="6"/>
  <c r="P11" i="6" s="1"/>
  <c r="G3" i="8" s="1"/>
  <c r="E11" i="6"/>
  <c r="O11" i="6" s="1"/>
  <c r="C7" i="3"/>
  <c r="AC72" i="1"/>
  <c r="E12" i="3" s="1"/>
  <c r="N12" i="3" s="1"/>
  <c r="U168" i="1"/>
  <c r="D25" i="3" s="1"/>
  <c r="M25" i="3" s="1"/>
  <c r="L84" i="1"/>
  <c r="C16" i="3" s="1"/>
  <c r="U8" i="1"/>
  <c r="D4" i="3" s="1"/>
  <c r="M4" i="3" s="1"/>
  <c r="U96" i="1"/>
  <c r="D14" i="3" s="1"/>
  <c r="M14" i="3" s="1"/>
  <c r="L168" i="1"/>
  <c r="C25" i="3" s="1"/>
  <c r="AC40" i="1"/>
  <c r="E9" i="3" s="1"/>
  <c r="N9" i="3" s="1"/>
  <c r="AC168" i="1"/>
  <c r="E25" i="3" s="1"/>
  <c r="L64" i="1"/>
  <c r="C11" i="3" s="1"/>
  <c r="L134" i="1"/>
  <c r="C21" i="3" s="1"/>
  <c r="L40" i="1"/>
  <c r="C9" i="3" s="1"/>
  <c r="L155" i="1"/>
  <c r="C24" i="3" s="1"/>
  <c r="U84" i="1"/>
  <c r="D16" i="3" s="1"/>
  <c r="M16" i="3" s="1"/>
  <c r="AK31" i="1"/>
  <c r="F6" i="3" s="1"/>
  <c r="O6" i="3" s="1"/>
  <c r="AK96" i="1"/>
  <c r="F14" i="3" s="1"/>
  <c r="O14" i="3" s="1"/>
  <c r="L118" i="1"/>
  <c r="C19" i="3" s="1"/>
  <c r="L184" i="1"/>
  <c r="C27" i="3" s="1"/>
  <c r="AC176" i="1"/>
  <c r="E26" i="3" s="1"/>
  <c r="N26" i="3" s="1"/>
  <c r="AC184" i="1"/>
  <c r="E27" i="3" s="1"/>
  <c r="N27" i="3" s="1"/>
  <c r="U134" i="1"/>
  <c r="D21" i="3" s="1"/>
  <c r="M21" i="3" s="1"/>
  <c r="AC134" i="1"/>
  <c r="E21" i="3" s="1"/>
  <c r="N21" i="3" s="1"/>
  <c r="AC149" i="1"/>
  <c r="E23" i="3" s="1"/>
  <c r="N23" i="3" s="1"/>
  <c r="F7" i="3"/>
  <c r="O7" i="3" s="1"/>
  <c r="L8" i="1"/>
  <c r="C4" i="3" s="1"/>
  <c r="L72" i="1"/>
  <c r="C12" i="3" s="1"/>
  <c r="AC8" i="1"/>
  <c r="E4" i="3" s="1"/>
  <c r="E7" i="3"/>
  <c r="N7" i="3" s="1"/>
  <c r="AC96" i="1"/>
  <c r="E14" i="3" s="1"/>
  <c r="N14" i="3" s="1"/>
  <c r="AC64" i="1"/>
  <c r="E11" i="3" s="1"/>
  <c r="N11" i="3" s="1"/>
  <c r="AC118" i="1"/>
  <c r="E19" i="3" s="1"/>
  <c r="N19" i="3" s="1"/>
  <c r="AC155" i="1"/>
  <c r="E24" i="3" s="1"/>
  <c r="N24" i="3" s="1"/>
  <c r="U40" i="1"/>
  <c r="D9" i="3" s="1"/>
  <c r="M9" i="3" s="1"/>
  <c r="U149" i="1"/>
  <c r="D23" i="3" s="1"/>
  <c r="AC31" i="1"/>
  <c r="E6" i="3" s="1"/>
  <c r="N6" i="3" s="1"/>
  <c r="M51" i="7"/>
  <c r="O51" i="7" s="1"/>
  <c r="P53" i="7" s="1"/>
  <c r="P105" i="7"/>
  <c r="J21" i="9" s="1"/>
  <c r="L27" i="3"/>
  <c r="M18" i="3"/>
  <c r="O17" i="3"/>
  <c r="AK64" i="1"/>
  <c r="F11" i="3" s="1"/>
  <c r="O11" i="3" s="1"/>
  <c r="AK84" i="1"/>
  <c r="F16" i="3" s="1"/>
  <c r="O16" i="3" s="1"/>
  <c r="AK89" i="1"/>
  <c r="F18" i="3" s="1"/>
  <c r="O18" i="3" s="1"/>
  <c r="AK118" i="1"/>
  <c r="F19" i="3" s="1"/>
  <c r="O19" i="3" s="1"/>
  <c r="AK134" i="1"/>
  <c r="F21" i="3" s="1"/>
  <c r="O21" i="3" s="1"/>
  <c r="AK149" i="1"/>
  <c r="F23" i="3" s="1"/>
  <c r="O23" i="3" s="1"/>
  <c r="AK155" i="1"/>
  <c r="F24" i="3" s="1"/>
  <c r="O24" i="3" s="1"/>
  <c r="P23" i="7"/>
  <c r="J2" i="8" s="1"/>
  <c r="M42" i="7"/>
  <c r="O42" i="7" s="1"/>
  <c r="P59" i="7"/>
  <c r="P73" i="7"/>
  <c r="M76" i="7"/>
  <c r="O76" i="7" s="1"/>
  <c r="P80" i="7" s="1"/>
  <c r="J39" i="8"/>
  <c r="P121" i="7"/>
  <c r="H16" i="8"/>
  <c r="H25" i="9"/>
  <c r="H18" i="9"/>
  <c r="H9" i="8"/>
  <c r="N17" i="3"/>
  <c r="H38" i="9"/>
  <c r="H39" i="8"/>
  <c r="R26" i="6"/>
  <c r="H27" i="8" s="1"/>
  <c r="H12" i="9"/>
  <c r="H18" i="8"/>
  <c r="H19" i="9"/>
  <c r="H12" i="8"/>
  <c r="R33" i="6"/>
  <c r="H40" i="8" s="1"/>
  <c r="G31" i="9"/>
  <c r="G31" i="8"/>
  <c r="O41" i="6"/>
  <c r="J41" i="6"/>
  <c r="K41" i="6" s="1"/>
  <c r="G16" i="8"/>
  <c r="G25" i="9"/>
  <c r="H13" i="9"/>
  <c r="H19" i="8"/>
  <c r="E30" i="9"/>
  <c r="E27" i="8"/>
  <c r="E28" i="9"/>
  <c r="E28" i="8"/>
  <c r="R38" i="6"/>
  <c r="H42" i="8" s="1"/>
  <c r="R30" i="6"/>
  <c r="H31" i="8"/>
  <c r="H31" i="9"/>
  <c r="O23" i="6"/>
  <c r="J23" i="6"/>
  <c r="K23" i="6" s="1"/>
  <c r="G13" i="9"/>
  <c r="G19" i="8"/>
  <c r="H10" i="9"/>
  <c r="H15" i="8"/>
  <c r="P65" i="7"/>
  <c r="J37" i="8" s="1"/>
  <c r="AK184" i="1"/>
  <c r="F27" i="3" s="1"/>
  <c r="O27" i="3" s="1"/>
  <c r="AK176" i="1"/>
  <c r="F26" i="3" s="1"/>
  <c r="O26" i="3" s="1"/>
  <c r="AK72" i="1"/>
  <c r="F12" i="3" s="1"/>
  <c r="O12" i="3" s="1"/>
  <c r="F8" i="3"/>
  <c r="O8" i="3" s="1"/>
  <c r="AK40" i="1"/>
  <c r="F9" i="3" s="1"/>
  <c r="O9" i="3" s="1"/>
  <c r="AK8" i="1"/>
  <c r="F4" i="3" s="1"/>
  <c r="J31" i="9"/>
  <c r="J20" i="8"/>
  <c r="J14" i="9"/>
  <c r="P56" i="7"/>
  <c r="J25" i="9"/>
  <c r="J16" i="8"/>
  <c r="J22" i="9"/>
  <c r="J22" i="8"/>
  <c r="P7" i="7"/>
  <c r="G39" i="8"/>
  <c r="H2" i="9"/>
  <c r="H2" i="8"/>
  <c r="H37" i="9"/>
  <c r="H37" i="8"/>
  <c r="H32" i="8"/>
  <c r="H24" i="9"/>
  <c r="H20" i="8"/>
  <c r="H14" i="9"/>
  <c r="H8" i="8"/>
  <c r="H5" i="9"/>
  <c r="H29" i="9"/>
  <c r="H30" i="8"/>
  <c r="H15" i="9"/>
  <c r="H23" i="9"/>
  <c r="H23" i="8"/>
  <c r="H32" i="9"/>
  <c r="H34" i="8"/>
  <c r="G6" i="8" l="1"/>
  <c r="J21" i="6"/>
  <c r="K21" i="6" s="1"/>
  <c r="J19" i="6"/>
  <c r="K19" i="6" s="1"/>
  <c r="G5" i="9"/>
  <c r="E2" i="8"/>
  <c r="D2" i="8" s="1"/>
  <c r="T8" i="6"/>
  <c r="U8" i="6" s="1"/>
  <c r="O4" i="6"/>
  <c r="E13" i="8" s="1"/>
  <c r="J4" i="6"/>
  <c r="K4" i="6" s="1"/>
  <c r="E4" i="9"/>
  <c r="T31" i="6"/>
  <c r="U31" i="6" s="1"/>
  <c r="U37" i="6"/>
  <c r="F71" i="8"/>
  <c r="U39" i="6"/>
  <c r="U43" i="6"/>
  <c r="G10" i="8"/>
  <c r="J25" i="3"/>
  <c r="J21" i="3"/>
  <c r="R18" i="3"/>
  <c r="R27" i="3"/>
  <c r="J23" i="3"/>
  <c r="R23" i="3"/>
  <c r="J16" i="3"/>
  <c r="R17" i="3"/>
  <c r="S17" i="3" s="1"/>
  <c r="I71" i="9"/>
  <c r="I71" i="8"/>
  <c r="E75" i="8" s="1"/>
  <c r="E85" i="8" s="1"/>
  <c r="H5" i="8"/>
  <c r="L9" i="3"/>
  <c r="R9" i="3" s="1"/>
  <c r="J9" i="3"/>
  <c r="J18" i="3"/>
  <c r="S18" i="3" s="1"/>
  <c r="J6" i="3"/>
  <c r="J8" i="3"/>
  <c r="M6" i="3"/>
  <c r="R6" i="3" s="1"/>
  <c r="J4" i="3"/>
  <c r="J19" i="3"/>
  <c r="L24" i="3"/>
  <c r="R24" i="3" s="1"/>
  <c r="J24" i="3"/>
  <c r="J7" i="3"/>
  <c r="L26" i="3"/>
  <c r="R26" i="3" s="1"/>
  <c r="J26" i="3"/>
  <c r="L14" i="3"/>
  <c r="R14" i="3" s="1"/>
  <c r="J14" i="3"/>
  <c r="J12" i="3"/>
  <c r="J27" i="3"/>
  <c r="J11" i="3"/>
  <c r="G29" i="8"/>
  <c r="O21" i="6"/>
  <c r="T21" i="6" s="1"/>
  <c r="U21" i="6" s="1"/>
  <c r="G18" i="8"/>
  <c r="E9" i="8"/>
  <c r="E40" i="8"/>
  <c r="E33" i="8"/>
  <c r="G37" i="8"/>
  <c r="E24" i="8"/>
  <c r="G17" i="9"/>
  <c r="J9" i="6"/>
  <c r="K9" i="6" s="1"/>
  <c r="J29" i="6"/>
  <c r="K29" i="6" s="1"/>
  <c r="G28" i="9"/>
  <c r="G38" i="8"/>
  <c r="T25" i="6"/>
  <c r="U25" i="6" s="1"/>
  <c r="R29" i="6"/>
  <c r="H28" i="8" s="1"/>
  <c r="D28" i="8" s="1"/>
  <c r="L28" i="8" s="1"/>
  <c r="J25" i="6"/>
  <c r="K25" i="6" s="1"/>
  <c r="T27" i="6"/>
  <c r="U27" i="6" s="1"/>
  <c r="R19" i="6"/>
  <c r="T19" i="6" s="1"/>
  <c r="U19" i="6" s="1"/>
  <c r="H17" i="8"/>
  <c r="E14" i="8"/>
  <c r="H36" i="8"/>
  <c r="G30" i="8"/>
  <c r="J34" i="6"/>
  <c r="K34" i="6" s="1"/>
  <c r="E38" i="8"/>
  <c r="E17" i="8"/>
  <c r="G12" i="8"/>
  <c r="T32" i="6"/>
  <c r="U32" i="6" s="1"/>
  <c r="T14" i="6"/>
  <c r="U14" i="6" s="1"/>
  <c r="J32" i="6"/>
  <c r="K32" i="6" s="1"/>
  <c r="T28" i="6"/>
  <c r="U28" i="6" s="1"/>
  <c r="G26" i="9"/>
  <c r="J13" i="6"/>
  <c r="K13" i="6" s="1"/>
  <c r="J27" i="6"/>
  <c r="K27" i="6" s="1"/>
  <c r="J22" i="6"/>
  <c r="K22" i="6" s="1"/>
  <c r="H22" i="8"/>
  <c r="G36" i="8"/>
  <c r="E29" i="8"/>
  <c r="G33" i="9"/>
  <c r="J33" i="6"/>
  <c r="K33" i="6" s="1"/>
  <c r="G20" i="8"/>
  <c r="H27" i="9"/>
  <c r="J27" i="9"/>
  <c r="J26" i="8"/>
  <c r="S45" i="6"/>
  <c r="G23" i="8"/>
  <c r="J20" i="6"/>
  <c r="K20" i="6" s="1"/>
  <c r="J40" i="6"/>
  <c r="K40" i="6" s="1"/>
  <c r="G42" i="8"/>
  <c r="J18" i="6"/>
  <c r="K18" i="6" s="1"/>
  <c r="P43" i="7"/>
  <c r="J8" i="8" s="1"/>
  <c r="J43" i="6"/>
  <c r="K43" i="6" s="1"/>
  <c r="E37" i="8"/>
  <c r="H30" i="9"/>
  <c r="O9" i="6"/>
  <c r="E15" i="8" s="1"/>
  <c r="D15" i="8" s="1"/>
  <c r="G32" i="8"/>
  <c r="P22" i="6"/>
  <c r="T22" i="6" s="1"/>
  <c r="U22" i="6" s="1"/>
  <c r="D12" i="9"/>
  <c r="L12" i="9" s="1"/>
  <c r="G33" i="8"/>
  <c r="T26" i="6"/>
  <c r="U26" i="6" s="1"/>
  <c r="H41" i="9"/>
  <c r="D41" i="9" s="1"/>
  <c r="L41" i="9" s="1"/>
  <c r="T13" i="6"/>
  <c r="U13" i="6" s="1"/>
  <c r="T30" i="6"/>
  <c r="U30" i="6" s="1"/>
  <c r="J42" i="6"/>
  <c r="K42" i="6" s="1"/>
  <c r="T40" i="6"/>
  <c r="U40" i="6" s="1"/>
  <c r="C29" i="3"/>
  <c r="G13" i="8"/>
  <c r="G8" i="9"/>
  <c r="G16" i="9"/>
  <c r="J8" i="6"/>
  <c r="K8" i="6" s="1"/>
  <c r="E24" i="9"/>
  <c r="E10" i="8"/>
  <c r="J28" i="6"/>
  <c r="K28" i="6" s="1"/>
  <c r="H10" i="8"/>
  <c r="E42" i="8"/>
  <c r="T38" i="6"/>
  <c r="U38" i="6" s="1"/>
  <c r="J38" i="6"/>
  <c r="K38" i="6" s="1"/>
  <c r="J10" i="6"/>
  <c r="K10" i="6" s="1"/>
  <c r="T24" i="6"/>
  <c r="U24" i="6" s="1"/>
  <c r="E39" i="9"/>
  <c r="T16" i="6"/>
  <c r="U16" i="6" s="1"/>
  <c r="N4" i="3"/>
  <c r="E29" i="3"/>
  <c r="D29" i="3"/>
  <c r="O4" i="3"/>
  <c r="O29" i="3" s="1"/>
  <c r="F29" i="3"/>
  <c r="D24" i="9"/>
  <c r="L24" i="9" s="1"/>
  <c r="T15" i="6"/>
  <c r="U15" i="6" s="1"/>
  <c r="P116" i="7"/>
  <c r="J36" i="9" s="1"/>
  <c r="J29" i="8"/>
  <c r="L11" i="3"/>
  <c r="R11" i="3" s="1"/>
  <c r="L16" i="3"/>
  <c r="R16" i="3" s="1"/>
  <c r="S27" i="3"/>
  <c r="L4" i="3"/>
  <c r="L19" i="3"/>
  <c r="R19" i="3" s="1"/>
  <c r="L21" i="3"/>
  <c r="R21" i="3" s="1"/>
  <c r="P11" i="7"/>
  <c r="J14" i="8" s="1"/>
  <c r="H35" i="9"/>
  <c r="D35" i="9" s="1"/>
  <c r="L35" i="9" s="1"/>
  <c r="H33" i="8"/>
  <c r="T6" i="6"/>
  <c r="U6" i="6" s="1"/>
  <c r="G3" i="9"/>
  <c r="T10" i="6"/>
  <c r="U10" i="6" s="1"/>
  <c r="G25" i="8"/>
  <c r="G20" i="9"/>
  <c r="T18" i="6"/>
  <c r="U18" i="6" s="1"/>
  <c r="T12" i="6"/>
  <c r="U12" i="6" s="1"/>
  <c r="T36" i="6"/>
  <c r="U36" i="6" s="1"/>
  <c r="G27" i="8"/>
  <c r="D27" i="8" s="1"/>
  <c r="M27" i="8" s="1"/>
  <c r="J23" i="8"/>
  <c r="E32" i="8"/>
  <c r="T33" i="6"/>
  <c r="U33" i="6" s="1"/>
  <c r="E18" i="8"/>
  <c r="G32" i="9"/>
  <c r="J2" i="9"/>
  <c r="D2" i="9" s="1"/>
  <c r="P96" i="7"/>
  <c r="J24" i="8" s="1"/>
  <c r="J30" i="9"/>
  <c r="O126" i="7"/>
  <c r="M23" i="3"/>
  <c r="E37" i="9"/>
  <c r="H38" i="8"/>
  <c r="J5" i="6"/>
  <c r="K5" i="6" s="1"/>
  <c r="J11" i="6"/>
  <c r="K11" i="6" s="1"/>
  <c r="H41" i="8"/>
  <c r="F71" i="9"/>
  <c r="G14" i="8"/>
  <c r="G9" i="9"/>
  <c r="D6" i="9"/>
  <c r="L6" i="9" s="1"/>
  <c r="J31" i="6"/>
  <c r="K31" i="6" s="1"/>
  <c r="J6" i="6"/>
  <c r="K6" i="6" s="1"/>
  <c r="E34" i="9"/>
  <c r="T35" i="6"/>
  <c r="U35" i="6" s="1"/>
  <c r="E41" i="8"/>
  <c r="E26" i="8"/>
  <c r="J17" i="6"/>
  <c r="K17" i="6" s="1"/>
  <c r="J7" i="6"/>
  <c r="K7" i="6" s="1"/>
  <c r="J30" i="6"/>
  <c r="K30" i="6" s="1"/>
  <c r="J40" i="9"/>
  <c r="P4" i="7"/>
  <c r="J29" i="9" s="1"/>
  <c r="P33" i="7"/>
  <c r="J41" i="8" s="1"/>
  <c r="J12" i="6"/>
  <c r="K12" i="6" s="1"/>
  <c r="G41" i="8"/>
  <c r="G4" i="8"/>
  <c r="J36" i="6"/>
  <c r="K36" i="6" s="1"/>
  <c r="F45" i="6"/>
  <c r="H7" i="8"/>
  <c r="H45" i="6"/>
  <c r="J15" i="6"/>
  <c r="K15" i="6" s="1"/>
  <c r="H9" i="9"/>
  <c r="T5" i="6"/>
  <c r="U5" i="6" s="1"/>
  <c r="H14" i="8"/>
  <c r="E19" i="9"/>
  <c r="E12" i="8"/>
  <c r="T42" i="6"/>
  <c r="U42" i="6" s="1"/>
  <c r="E5" i="8"/>
  <c r="E16" i="9"/>
  <c r="T17" i="6"/>
  <c r="U17" i="6" s="1"/>
  <c r="E19" i="8"/>
  <c r="D19" i="8" s="1"/>
  <c r="M19" i="8" s="1"/>
  <c r="E13" i="9"/>
  <c r="H33" i="9"/>
  <c r="T34" i="6"/>
  <c r="U34" i="6" s="1"/>
  <c r="E45" i="6"/>
  <c r="J24" i="6"/>
  <c r="K24" i="6" s="1"/>
  <c r="J35" i="6"/>
  <c r="K35" i="6" s="1"/>
  <c r="J14" i="6"/>
  <c r="K14" i="6" s="1"/>
  <c r="J26" i="6"/>
  <c r="K26" i="6" s="1"/>
  <c r="M8" i="3"/>
  <c r="R8" i="3" s="1"/>
  <c r="L12" i="3"/>
  <c r="R12" i="3" s="1"/>
  <c r="H3" i="8"/>
  <c r="H25" i="8"/>
  <c r="H20" i="9"/>
  <c r="H35" i="8"/>
  <c r="H39" i="9"/>
  <c r="J16" i="6"/>
  <c r="K16" i="6" s="1"/>
  <c r="D40" i="8"/>
  <c r="L40" i="8" s="1"/>
  <c r="L25" i="3"/>
  <c r="L7" i="3"/>
  <c r="R7" i="3" s="1"/>
  <c r="N25" i="3"/>
  <c r="E23" i="9"/>
  <c r="E23" i="8"/>
  <c r="E32" i="9"/>
  <c r="E34" i="8"/>
  <c r="H8" i="9"/>
  <c r="H13" i="8"/>
  <c r="H21" i="9"/>
  <c r="D21" i="9" s="1"/>
  <c r="L21" i="9" s="1"/>
  <c r="H29" i="8"/>
  <c r="E3" i="8"/>
  <c r="E3" i="9"/>
  <c r="T11" i="6"/>
  <c r="U11" i="6" s="1"/>
  <c r="G17" i="8"/>
  <c r="G11" i="9"/>
  <c r="D11" i="9" s="1"/>
  <c r="L11" i="9" s="1"/>
  <c r="E14" i="9"/>
  <c r="D14" i="9" s="1"/>
  <c r="L14" i="9" s="1"/>
  <c r="E20" i="8"/>
  <c r="E20" i="9"/>
  <c r="E25" i="8"/>
  <c r="E31" i="8"/>
  <c r="D31" i="8" s="1"/>
  <c r="M31" i="8" s="1"/>
  <c r="T41" i="6"/>
  <c r="U41" i="6" s="1"/>
  <c r="E31" i="9"/>
  <c r="H26" i="9"/>
  <c r="H24" i="8"/>
  <c r="E15" i="9"/>
  <c r="E4" i="8"/>
  <c r="E17" i="9"/>
  <c r="E7" i="8"/>
  <c r="T20" i="6"/>
  <c r="U20" i="6" s="1"/>
  <c r="E22" i="9"/>
  <c r="T7" i="6"/>
  <c r="U7" i="6" s="1"/>
  <c r="E22" i="8"/>
  <c r="E29" i="9"/>
  <c r="E30" i="8"/>
  <c r="T23" i="6"/>
  <c r="U23" i="6" s="1"/>
  <c r="E25" i="9"/>
  <c r="E16" i="8"/>
  <c r="D16" i="8" s="1"/>
  <c r="G22" i="8"/>
  <c r="G22" i="9"/>
  <c r="G26" i="8"/>
  <c r="G27" i="9"/>
  <c r="E36" i="9"/>
  <c r="E36" i="8"/>
  <c r="E38" i="9"/>
  <c r="E39" i="8"/>
  <c r="D39" i="8" s="1"/>
  <c r="L39" i="8" s="1"/>
  <c r="G35" i="8"/>
  <c r="G39" i="9"/>
  <c r="J37" i="9"/>
  <c r="J38" i="9"/>
  <c r="J16" i="9"/>
  <c r="J5" i="8"/>
  <c r="J8" i="9"/>
  <c r="J13" i="8"/>
  <c r="J34" i="9"/>
  <c r="J23" i="9"/>
  <c r="J7" i="9"/>
  <c r="J11" i="8"/>
  <c r="D11" i="8" s="1"/>
  <c r="J5" i="9"/>
  <c r="J38" i="8"/>
  <c r="J4" i="8"/>
  <c r="J15" i="9"/>
  <c r="J32" i="9"/>
  <c r="J34" i="8"/>
  <c r="J39" i="9"/>
  <c r="J35" i="8"/>
  <c r="L31" i="8" l="1"/>
  <c r="L19" i="8"/>
  <c r="T4" i="6"/>
  <c r="U4" i="6" s="1"/>
  <c r="E8" i="9"/>
  <c r="D8" i="9" s="1"/>
  <c r="L8" i="9" s="1"/>
  <c r="E75" i="9"/>
  <c r="E85" i="9" s="1"/>
  <c r="E8" i="8"/>
  <c r="D8" i="8" s="1"/>
  <c r="L8" i="8" s="1"/>
  <c r="E5" i="9"/>
  <c r="D5" i="9" s="1"/>
  <c r="L5" i="9" s="1"/>
  <c r="J36" i="8"/>
  <c r="D36" i="8" s="1"/>
  <c r="L36" i="8" s="1"/>
  <c r="R25" i="3"/>
  <c r="R4" i="3"/>
  <c r="J9" i="9"/>
  <c r="J26" i="9"/>
  <c r="D26" i="9" s="1"/>
  <c r="L26" i="9" s="1"/>
  <c r="S6" i="3"/>
  <c r="S23" i="3"/>
  <c r="S26" i="3"/>
  <c r="S14" i="3"/>
  <c r="S8" i="3"/>
  <c r="D18" i="8"/>
  <c r="L18" i="8" s="1"/>
  <c r="D37" i="8"/>
  <c r="M37" i="8" s="1"/>
  <c r="D30" i="9"/>
  <c r="L30" i="9" s="1"/>
  <c r="H4" i="9"/>
  <c r="D4" i="9" s="1"/>
  <c r="L4" i="9" s="1"/>
  <c r="G18" i="9"/>
  <c r="G71" i="9" s="1"/>
  <c r="E81" i="9" s="1"/>
  <c r="H6" i="8"/>
  <c r="D6" i="8" s="1"/>
  <c r="L6" i="8" s="1"/>
  <c r="D33" i="9"/>
  <c r="L33" i="9" s="1"/>
  <c r="D12" i="8"/>
  <c r="L12" i="8" s="1"/>
  <c r="D7" i="8"/>
  <c r="L7" i="8" s="1"/>
  <c r="H28" i="9"/>
  <c r="D28" i="9" s="1"/>
  <c r="L28" i="9" s="1"/>
  <c r="T29" i="6"/>
  <c r="U29" i="6" s="1"/>
  <c r="R45" i="6"/>
  <c r="D17" i="8"/>
  <c r="L17" i="8" s="1"/>
  <c r="D42" i="8"/>
  <c r="L42" i="8" s="1"/>
  <c r="L27" i="8"/>
  <c r="D37" i="9"/>
  <c r="D29" i="8"/>
  <c r="L29" i="8" s="1"/>
  <c r="G9" i="8"/>
  <c r="D9" i="8" s="1"/>
  <c r="L9" i="8" s="1"/>
  <c r="D32" i="8"/>
  <c r="D20" i="8"/>
  <c r="M20" i="8" s="1"/>
  <c r="P45" i="6"/>
  <c r="D10" i="8"/>
  <c r="L10" i="8" s="1"/>
  <c r="D33" i="8"/>
  <c r="L33" i="8" s="1"/>
  <c r="M40" i="8"/>
  <c r="E10" i="9"/>
  <c r="D10" i="9" s="1"/>
  <c r="L10" i="9" s="1"/>
  <c r="T9" i="6"/>
  <c r="U9" i="6" s="1"/>
  <c r="O45" i="6"/>
  <c r="D14" i="8"/>
  <c r="L14" i="8" s="1"/>
  <c r="H71" i="8"/>
  <c r="D38" i="8"/>
  <c r="M38" i="8" s="1"/>
  <c r="S21" i="3"/>
  <c r="D3" i="8"/>
  <c r="L3" i="8" s="1"/>
  <c r="J29" i="3"/>
  <c r="M29" i="3"/>
  <c r="N29" i="3"/>
  <c r="L29" i="3"/>
  <c r="M28" i="8"/>
  <c r="J30" i="8"/>
  <c r="S19" i="3"/>
  <c r="S7" i="3"/>
  <c r="S16" i="3"/>
  <c r="S11" i="3"/>
  <c r="S9" i="3"/>
  <c r="S12" i="3"/>
  <c r="D41" i="8"/>
  <c r="M41" i="8" s="1"/>
  <c r="M39" i="8"/>
  <c r="E71" i="8"/>
  <c r="P126" i="7"/>
  <c r="S24" i="3"/>
  <c r="D25" i="8"/>
  <c r="D7" i="9"/>
  <c r="L7" i="9" s="1"/>
  <c r="D39" i="9"/>
  <c r="L39" i="9" s="1"/>
  <c r="D27" i="9"/>
  <c r="L27" i="9" s="1"/>
  <c r="D32" i="9"/>
  <c r="L32" i="9" s="1"/>
  <c r="D23" i="9"/>
  <c r="L23" i="9" s="1"/>
  <c r="L37" i="9"/>
  <c r="D38" i="9"/>
  <c r="L38" i="9" s="1"/>
  <c r="D29" i="9"/>
  <c r="L29" i="9" s="1"/>
  <c r="D15" i="9"/>
  <c r="L15" i="9" s="1"/>
  <c r="D16" i="9"/>
  <c r="L16" i="9" s="1"/>
  <c r="D9" i="9"/>
  <c r="L9" i="9" s="1"/>
  <c r="D34" i="9"/>
  <c r="L34" i="9" s="1"/>
  <c r="D40" i="9"/>
  <c r="L40" i="9" s="1"/>
  <c r="D25" i="9"/>
  <c r="L25" i="9" s="1"/>
  <c r="D31" i="9"/>
  <c r="L31" i="9" s="1"/>
  <c r="D13" i="9"/>
  <c r="L13" i="9" s="1"/>
  <c r="D36" i="9"/>
  <c r="L36" i="9" s="1"/>
  <c r="D17" i="9"/>
  <c r="L17" i="9" s="1"/>
  <c r="D20" i="9"/>
  <c r="L20" i="9" s="1"/>
  <c r="D3" i="9"/>
  <c r="L3" i="9" s="1"/>
  <c r="D19" i="9"/>
  <c r="L19" i="9" s="1"/>
  <c r="D22" i="9"/>
  <c r="L22" i="9" s="1"/>
  <c r="K45" i="6"/>
  <c r="J45" i="6"/>
  <c r="D35" i="8"/>
  <c r="L35" i="8" s="1"/>
  <c r="D26" i="8"/>
  <c r="L26" i="8" s="1"/>
  <c r="D24" i="8"/>
  <c r="L24" i="8" s="1"/>
  <c r="D13" i="8"/>
  <c r="L13" i="8" s="1"/>
  <c r="D34" i="8"/>
  <c r="L34" i="8" s="1"/>
  <c r="D23" i="8"/>
  <c r="M23" i="8" s="1"/>
  <c r="D5" i="8"/>
  <c r="D30" i="8"/>
  <c r="L30" i="8" s="1"/>
  <c r="D4" i="8"/>
  <c r="M4" i="8" s="1"/>
  <c r="D22" i="8"/>
  <c r="L22" i="8" s="1"/>
  <c r="L16" i="8"/>
  <c r="M16" i="8"/>
  <c r="L15" i="8"/>
  <c r="M15" i="8"/>
  <c r="M11" i="8"/>
  <c r="L11" i="8"/>
  <c r="L2" i="9"/>
  <c r="L2" i="8"/>
  <c r="M2" i="8"/>
  <c r="L37" i="8" l="1"/>
  <c r="M6" i="8"/>
  <c r="J71" i="8"/>
  <c r="E80" i="8" s="1"/>
  <c r="J71" i="9"/>
  <c r="E80" i="9" s="1"/>
  <c r="M17" i="8"/>
  <c r="M42" i="8"/>
  <c r="M18" i="8"/>
  <c r="D18" i="9"/>
  <c r="L18" i="9" s="1"/>
  <c r="M21" i="9" s="1"/>
  <c r="M7" i="8"/>
  <c r="G71" i="8"/>
  <c r="E76" i="8" s="1"/>
  <c r="M3" i="8"/>
  <c r="E71" i="9"/>
  <c r="H71" i="9"/>
  <c r="M9" i="8"/>
  <c r="M14" i="8"/>
  <c r="M12" i="8"/>
  <c r="U45" i="6"/>
  <c r="E77" i="8"/>
  <c r="M10" i="8"/>
  <c r="T45" i="6"/>
  <c r="M29" i="8"/>
  <c r="L20" i="8"/>
  <c r="N20" i="8" s="1"/>
  <c r="L41" i="8"/>
  <c r="L32" i="8"/>
  <c r="M32" i="8"/>
  <c r="M34" i="8"/>
  <c r="M33" i="8"/>
  <c r="L38" i="8"/>
  <c r="E82" i="8"/>
  <c r="L23" i="8"/>
  <c r="M30" i="8"/>
  <c r="M24" i="9"/>
  <c r="R29" i="3"/>
  <c r="S29" i="3" s="1"/>
  <c r="S4" i="3"/>
  <c r="M35" i="8"/>
  <c r="M42" i="9"/>
  <c r="D71" i="8"/>
  <c r="E83" i="8" s="1"/>
  <c r="M36" i="8"/>
  <c r="M26" i="8"/>
  <c r="L4" i="8"/>
  <c r="M8" i="8"/>
  <c r="M24" i="8"/>
  <c r="M13" i="8"/>
  <c r="M22" i="8"/>
  <c r="L25" i="8"/>
  <c r="M25" i="8"/>
  <c r="M14" i="9"/>
  <c r="M29" i="9"/>
  <c r="M34" i="9"/>
  <c r="M7" i="9"/>
  <c r="M38" i="9"/>
  <c r="L5" i="8"/>
  <c r="M5" i="8"/>
  <c r="S25" i="3"/>
  <c r="E76" i="9"/>
  <c r="E74" i="8"/>
  <c r="E74" i="9" l="1"/>
  <c r="E82" i="9"/>
  <c r="E81" i="8"/>
  <c r="E84" i="8" s="1"/>
  <c r="E90" i="8" s="1"/>
  <c r="D71" i="9"/>
  <c r="L71" i="9" s="1"/>
  <c r="E77" i="9"/>
  <c r="E78" i="9" s="1"/>
  <c r="E78" i="8"/>
  <c r="N42" i="8"/>
  <c r="N32" i="8"/>
  <c r="N12" i="8"/>
  <c r="M71" i="8"/>
  <c r="L71" i="8"/>
  <c r="M71" i="9"/>
  <c r="E83" i="9" l="1"/>
  <c r="E84" i="9" s="1"/>
  <c r="E90" i="9" s="1"/>
  <c r="N71" i="8"/>
</calcChain>
</file>

<file path=xl/comments1.xml><?xml version="1.0" encoding="utf-8"?>
<comments xmlns="http://schemas.openxmlformats.org/spreadsheetml/2006/main">
  <authors>
    <author>Marty Gurtz</author>
  </authors>
  <commentList>
    <comment ref="L47" authorId="0">
      <text>
        <r>
          <rPr>
            <b/>
            <sz val="10"/>
            <color indexed="81"/>
            <rFont val="Tahoma"/>
            <family val="2"/>
          </rPr>
          <t>No fish data in BioTDB so use Med for now</t>
        </r>
      </text>
    </comment>
    <comment ref="L51" authorId="0">
      <text>
        <r>
          <rPr>
            <b/>
            <sz val="10"/>
            <color indexed="81"/>
            <rFont val="Tahoma"/>
            <family val="2"/>
          </rPr>
          <t>NAWQA no longer samples fish at this site</t>
        </r>
      </text>
    </comment>
    <comment ref="L60" authorId="0">
      <text>
        <r>
          <rPr>
            <b/>
            <sz val="10"/>
            <color indexed="81"/>
            <rFont val="Tahoma"/>
            <family val="2"/>
          </rPr>
          <t>Fish data not retrieved from BioTDB due to multiple sites on Santa Ana R so use Med for now</t>
        </r>
      </text>
    </comment>
  </commentList>
</comments>
</file>

<file path=xl/comments2.xml><?xml version="1.0" encoding="utf-8"?>
<comments xmlns="http://schemas.openxmlformats.org/spreadsheetml/2006/main">
  <authors>
    <author>Marty Gurtz</author>
  </authors>
  <commentList>
    <comment ref="H2" authorId="0">
      <text>
        <r>
          <rPr>
            <b/>
            <sz val="10"/>
            <color indexed="81"/>
            <rFont val="Tahoma"/>
            <family val="2"/>
          </rPr>
          <t>Marty Gurtz:</t>
        </r>
        <r>
          <rPr>
            <sz val="10"/>
            <color indexed="81"/>
            <rFont val="Tahoma"/>
            <family val="2"/>
          </rPr>
          <t xml:space="preserve">
If "FY08 Eco Design" shows "IAFH" for this site for FY08 then use the Total Net Field Salary column for IAFH; if it shows "IAH" then use Field Salary for IAH; otherwise, zero.</t>
        </r>
      </text>
    </comment>
    <comment ref="I2" authorId="0">
      <text>
        <r>
          <rPr>
            <b/>
            <sz val="10"/>
            <color indexed="81"/>
            <rFont val="Tahoma"/>
            <family val="2"/>
          </rPr>
          <t>Marty Gurtz:</t>
        </r>
        <r>
          <rPr>
            <sz val="10"/>
            <color indexed="81"/>
            <rFont val="Tahoma"/>
            <family val="2"/>
          </rPr>
          <t xml:space="preserve">
If "FY08 Eco Design" shows "IAFH" for this site for FY08 then use the Total Per Diem for IAFH; if it shows "IAH" then use Total Per Diem for IAH; otherwise, zero.</t>
        </r>
      </text>
    </comment>
    <comment ref="J2" authorId="0">
      <text>
        <r>
          <rPr>
            <b/>
            <sz val="10"/>
            <color indexed="81"/>
            <rFont val="Tahoma"/>
            <family val="2"/>
          </rPr>
          <t>If "FY08 Eco Design" shows "IAFH" for this site for FY08 then use the Vehicle Costs for IAFH; if it shows "IAH" then use Vehicle Costs for IAH; otherwise, zero.</t>
        </r>
      </text>
    </comment>
    <comment ref="K2" authorId="0">
      <text>
        <r>
          <rPr>
            <b/>
            <sz val="10"/>
            <color indexed="81"/>
            <rFont val="Tahoma"/>
            <family val="2"/>
          </rPr>
          <t>In FY07: 250 net per site for Inv+Hab, 100 for Algae and 250 for Fish -- Supplies, Postage, Misc  [Vehicle and per diem costs, as well as major Equip costs,  are separate].  Cell refers to data in "FY08 Data"</t>
        </r>
      </text>
    </comment>
    <comment ref="L2" authorId="0">
      <text>
        <r>
          <rPr>
            <b/>
            <sz val="10"/>
            <color indexed="81"/>
            <rFont val="Tahoma"/>
            <family val="2"/>
          </rPr>
          <t>These numbers do not include the 6 hrs for each component I(+A), F, and H for QA/Mgmt</t>
        </r>
      </text>
    </comment>
    <comment ref="M2" authorId="0">
      <text>
        <r>
          <rPr>
            <b/>
            <sz val="10"/>
            <color indexed="81"/>
            <rFont val="Tahoma"/>
            <family val="2"/>
          </rPr>
          <t>6 hrs each component I(+A), F, H -- combined F+O estimates include these hours</t>
        </r>
      </text>
    </comment>
  </commentList>
</comments>
</file>

<file path=xl/comments3.xml><?xml version="1.0" encoding="utf-8"?>
<comments xmlns="http://schemas.openxmlformats.org/spreadsheetml/2006/main">
  <authors>
    <author>dreutter</author>
  </authors>
  <commentList>
    <comment ref="I27" authorId="0">
      <text>
        <r>
          <rPr>
            <b/>
            <sz val="8"/>
            <color indexed="81"/>
            <rFont val="Tahoma"/>
            <family val="2"/>
          </rPr>
          <t>dreutter:</t>
        </r>
        <r>
          <rPr>
            <sz val="8"/>
            <color indexed="81"/>
            <rFont val="Tahoma"/>
            <family val="2"/>
          </rPr>
          <t xml:space="preserve">
GAGING FUNDS TO GO TO ACFB 5/07/11</t>
        </r>
      </text>
    </comment>
  </commentList>
</comments>
</file>

<file path=xl/comments4.xml><?xml version="1.0" encoding="utf-8"?>
<comments xmlns="http://schemas.openxmlformats.org/spreadsheetml/2006/main">
  <authors>
    <author>dreutter</author>
  </authors>
  <commentList>
    <comment ref="D3" authorId="0">
      <text>
        <r>
          <rPr>
            <b/>
            <sz val="8"/>
            <color indexed="81"/>
            <rFont val="Tahoma"/>
            <family val="2"/>
          </rPr>
          <t>dreutter:</t>
        </r>
        <r>
          <rPr>
            <sz val="8"/>
            <color indexed="81"/>
            <rFont val="Tahoma"/>
            <family val="2"/>
          </rPr>
          <t xml:space="preserve">
Includes the Glyphosate Samples (Kansas Lab)
</t>
        </r>
      </text>
    </comment>
    <comment ref="F8" authorId="0">
      <text>
        <r>
          <rPr>
            <b/>
            <sz val="8"/>
            <color indexed="81"/>
            <rFont val="Tahoma"/>
            <family val="2"/>
          </rPr>
          <t>dreutter:</t>
        </r>
        <r>
          <rPr>
            <sz val="8"/>
            <color indexed="81"/>
            <rFont val="Tahoma"/>
            <family val="2"/>
          </rPr>
          <t xml:space="preserve">
funding will go to MARI SU</t>
        </r>
      </text>
    </comment>
    <comment ref="F9" authorId="0">
      <text>
        <r>
          <rPr>
            <b/>
            <sz val="8"/>
            <color indexed="81"/>
            <rFont val="Tahoma"/>
            <family val="2"/>
          </rPr>
          <t>dreutter:</t>
        </r>
        <r>
          <rPr>
            <sz val="8"/>
            <color indexed="81"/>
            <rFont val="Tahoma"/>
            <family val="2"/>
          </rPr>
          <t xml:space="preserve">
funding will go to ACFB</t>
        </r>
      </text>
    </comment>
  </commentList>
</comments>
</file>

<file path=xl/comments5.xml><?xml version="1.0" encoding="utf-8"?>
<comments xmlns="http://schemas.openxmlformats.org/spreadsheetml/2006/main">
  <authors>
    <author>dreutter</author>
    <author>Rosemary Musson</author>
  </authors>
  <commentList>
    <comment ref="G11" authorId="0">
      <text>
        <r>
          <rPr>
            <b/>
            <sz val="8"/>
            <color indexed="81"/>
            <rFont val="Tahoma"/>
            <family val="2"/>
          </rPr>
          <t>dreutter:</t>
        </r>
        <r>
          <rPr>
            <sz val="8"/>
            <color indexed="81"/>
            <rFont val="Tahoma"/>
            <family val="2"/>
          </rPr>
          <t xml:space="preserve">
gaging funds for Charles River to go to MARI</t>
        </r>
      </text>
    </comment>
    <comment ref="G15" authorId="0">
      <text>
        <r>
          <rPr>
            <b/>
            <sz val="8"/>
            <color indexed="81"/>
            <rFont val="Tahoma"/>
            <family val="2"/>
          </rPr>
          <t>dreutter:</t>
        </r>
        <r>
          <rPr>
            <sz val="8"/>
            <color indexed="81"/>
            <rFont val="Tahoma"/>
            <family val="2"/>
          </rPr>
          <t xml:space="preserve">
funds transferred to ACFB</t>
        </r>
      </text>
    </comment>
    <comment ref="N32" authorId="0">
      <text>
        <r>
          <rPr>
            <b/>
            <sz val="8"/>
            <color indexed="81"/>
            <rFont val="Tahoma"/>
            <family val="2"/>
          </rPr>
          <t>dreutter:</t>
        </r>
        <r>
          <rPr>
            <sz val="8"/>
            <color indexed="81"/>
            <rFont val="Tahoma"/>
            <family val="2"/>
          </rPr>
          <t xml:space="preserve">
includes MRB LS salary for Jill Frankforter (MT WSC) </t>
        </r>
      </text>
    </comment>
    <comment ref="G44" authorId="0">
      <text>
        <r>
          <rPr>
            <b/>
            <sz val="8"/>
            <color indexed="81"/>
            <rFont val="Tahoma"/>
            <family val="2"/>
          </rPr>
          <t>dreutter:</t>
        </r>
        <r>
          <rPr>
            <sz val="8"/>
            <color indexed="81"/>
            <rFont val="Tahoma"/>
            <family val="2"/>
          </rPr>
          <t xml:space="preserve">
Charles R. nr Watertown</t>
        </r>
      </text>
    </comment>
    <comment ref="J47" authorId="0">
      <text>
        <r>
          <rPr>
            <b/>
            <sz val="8"/>
            <color indexed="81"/>
            <rFont val="Tahoma"/>
            <family val="2"/>
          </rPr>
          <t>dreutter:</t>
        </r>
        <r>
          <rPr>
            <sz val="8"/>
            <color indexed="81"/>
            <rFont val="Tahoma"/>
            <family val="2"/>
          </rPr>
          <t xml:space="preserve">
MRB4 lead scientist - Jill Frankforter</t>
        </r>
      </text>
    </comment>
    <comment ref="C48" authorId="1">
      <text>
        <r>
          <rPr>
            <sz val="8"/>
            <color indexed="81"/>
            <rFont val="Tahoma"/>
            <family val="2"/>
          </rPr>
          <t>Pete Van Meter, TX WSC
No longer paid through the SW S&amp;T component.</t>
        </r>
      </text>
    </comment>
    <comment ref="C54" authorId="1">
      <text>
        <r>
          <rPr>
            <sz val="8"/>
            <color indexed="81"/>
            <rFont val="Tahoma"/>
            <family val="2"/>
          </rPr>
          <t>Reutter's  salary &amp; benefits.
Acct. # 2472-CRMST</t>
        </r>
      </text>
    </comment>
  </commentList>
</comments>
</file>

<file path=xl/comments6.xml><?xml version="1.0" encoding="utf-8"?>
<comments xmlns="http://schemas.openxmlformats.org/spreadsheetml/2006/main">
  <authors>
    <author>dreutter</author>
    <author>Rosemary Musson</author>
  </authors>
  <commentList>
    <comment ref="G7" authorId="0">
      <text>
        <r>
          <rPr>
            <b/>
            <sz val="8"/>
            <color indexed="81"/>
            <rFont val="Tahoma"/>
            <family val="2"/>
          </rPr>
          <t>dreutter:</t>
        </r>
        <r>
          <rPr>
            <sz val="8"/>
            <color indexed="81"/>
            <rFont val="Tahoma"/>
            <family val="2"/>
          </rPr>
          <t xml:space="preserve">
gaging funds for Charles River to go to MARI</t>
        </r>
      </text>
    </comment>
    <comment ref="G10" authorId="0">
      <text>
        <r>
          <rPr>
            <b/>
            <sz val="8"/>
            <color indexed="81"/>
            <rFont val="Tahoma"/>
            <family val="2"/>
          </rPr>
          <t>dreutter:</t>
        </r>
        <r>
          <rPr>
            <sz val="8"/>
            <color indexed="81"/>
            <rFont val="Tahoma"/>
            <family val="2"/>
          </rPr>
          <t xml:space="preserve">
funds transferred to ACFB</t>
        </r>
      </text>
    </comment>
    <comment ref="M24" authorId="0">
      <text>
        <r>
          <rPr>
            <b/>
            <sz val="8"/>
            <color indexed="81"/>
            <rFont val="Tahoma"/>
            <family val="2"/>
          </rPr>
          <t>dreutter:</t>
        </r>
        <r>
          <rPr>
            <sz val="8"/>
            <color indexed="81"/>
            <rFont val="Tahoma"/>
            <family val="2"/>
          </rPr>
          <t xml:space="preserve">
includes MRBLS salary for Jill Frankforter (MT WSC)</t>
        </r>
      </text>
    </comment>
    <comment ref="G44" authorId="0">
      <text>
        <r>
          <rPr>
            <b/>
            <sz val="8"/>
            <color indexed="81"/>
            <rFont val="Tahoma"/>
            <family val="2"/>
          </rPr>
          <t>dreutter:</t>
        </r>
        <r>
          <rPr>
            <sz val="8"/>
            <color indexed="81"/>
            <rFont val="Tahoma"/>
            <family val="2"/>
          </rPr>
          <t xml:space="preserve">
Charles R. nr Watertown</t>
        </r>
      </text>
    </comment>
    <comment ref="J47" authorId="0">
      <text>
        <r>
          <rPr>
            <b/>
            <sz val="8"/>
            <color indexed="81"/>
            <rFont val="Tahoma"/>
            <family val="2"/>
          </rPr>
          <t>dreutter:</t>
        </r>
        <r>
          <rPr>
            <sz val="8"/>
            <color indexed="81"/>
            <rFont val="Tahoma"/>
            <family val="2"/>
          </rPr>
          <t xml:space="preserve">
MRB4 lead scientist - Jill Frankforter</t>
        </r>
      </text>
    </comment>
    <comment ref="C48" authorId="1">
      <text>
        <r>
          <rPr>
            <sz val="8"/>
            <color indexed="81"/>
            <rFont val="Tahoma"/>
            <family val="2"/>
          </rPr>
          <t>Pete Van Meter, TX WSC
No longer paid through the SW S&amp;T component.</t>
        </r>
      </text>
    </comment>
  </commentList>
</comments>
</file>

<file path=xl/sharedStrings.xml><?xml version="1.0" encoding="utf-8"?>
<sst xmlns="http://schemas.openxmlformats.org/spreadsheetml/2006/main" count="6974" uniqueCount="860">
  <si>
    <t>Person's Name</t>
  </si>
  <si>
    <t>Publication costs</t>
  </si>
  <si>
    <t>Other costs</t>
  </si>
  <si>
    <t>Brief description of other costs</t>
  </si>
  <si>
    <t>Total hours</t>
  </si>
  <si>
    <t>FTE</t>
  </si>
  <si>
    <t>Total</t>
  </si>
  <si>
    <t>Gross</t>
  </si>
  <si>
    <t>Jonathan Kennen</t>
  </si>
  <si>
    <t>LINJ</t>
  </si>
  <si>
    <t>HDSN</t>
  </si>
  <si>
    <t>CONN</t>
  </si>
  <si>
    <t>LIRB</t>
  </si>
  <si>
    <t>PODL</t>
  </si>
  <si>
    <t>FY TOTALS</t>
  </si>
  <si>
    <t>Tom Cuffney</t>
  </si>
  <si>
    <t>ALBE</t>
  </si>
  <si>
    <t xml:space="preserve"> </t>
  </si>
  <si>
    <t>ACFB</t>
  </si>
  <si>
    <t>Doug Harned</t>
  </si>
  <si>
    <t>Anne Hoos</t>
  </si>
  <si>
    <t>TENN</t>
  </si>
  <si>
    <t>Silvia Terziotti</t>
  </si>
  <si>
    <t>Dave Lorenz</t>
  </si>
  <si>
    <t>Dale Robertson</t>
  </si>
  <si>
    <t>LERI</t>
  </si>
  <si>
    <t>Lead author</t>
  </si>
  <si>
    <t>WMIC</t>
  </si>
  <si>
    <t>UIRB</t>
  </si>
  <si>
    <t>UMIS</t>
  </si>
  <si>
    <t>Report Number</t>
  </si>
  <si>
    <t>Lori Sprague</t>
  </si>
  <si>
    <t>SPLT</t>
  </si>
  <si>
    <t>YELL</t>
  </si>
  <si>
    <t>CNBR</t>
  </si>
  <si>
    <t>OZRK</t>
  </si>
  <si>
    <t>Richard Rebich</t>
  </si>
  <si>
    <t>MISE</t>
  </si>
  <si>
    <t>SCTX</t>
  </si>
  <si>
    <t>ACAD</t>
  </si>
  <si>
    <t>Patty Ging</t>
  </si>
  <si>
    <t>EIWA</t>
  </si>
  <si>
    <t xml:space="preserve"> Lead Author</t>
  </si>
  <si>
    <t>Scott Mize</t>
  </si>
  <si>
    <t>TRIN</t>
  </si>
  <si>
    <t>SANJ</t>
  </si>
  <si>
    <t>SOCA</t>
  </si>
  <si>
    <t>Dan Sullivan</t>
  </si>
  <si>
    <t xml:space="preserve">LINJ  </t>
  </si>
  <si>
    <t>NECB</t>
  </si>
  <si>
    <t>DELR</t>
  </si>
  <si>
    <t xml:space="preserve">Waite, Ian </t>
  </si>
  <si>
    <t>GRSL</t>
  </si>
  <si>
    <t>RIOG</t>
  </si>
  <si>
    <t>NVBR</t>
  </si>
  <si>
    <t>USNK</t>
  </si>
  <si>
    <t>SACR</t>
  </si>
  <si>
    <t>MRB</t>
  </si>
  <si>
    <t>Lead Scientist</t>
  </si>
  <si>
    <t>Distributed Direct Charges (percent)</t>
  </si>
  <si>
    <t>District Overhead (percent)</t>
  </si>
  <si>
    <t>MRB 1</t>
  </si>
  <si>
    <t>LINJ / NJ</t>
  </si>
  <si>
    <t>MRB 2</t>
  </si>
  <si>
    <t>TENN / TN</t>
  </si>
  <si>
    <t>MRB 3</t>
  </si>
  <si>
    <t>WMIC / WI</t>
  </si>
  <si>
    <t>MRB 4</t>
  </si>
  <si>
    <t>MRB 5</t>
  </si>
  <si>
    <t>MRB 6</t>
  </si>
  <si>
    <t>GRSL / UT</t>
  </si>
  <si>
    <t>MRB 7</t>
  </si>
  <si>
    <t>MRB 8</t>
  </si>
  <si>
    <t>Larry Brown</t>
  </si>
  <si>
    <t>SANJ / CA</t>
  </si>
  <si>
    <t>Total Cost</t>
  </si>
  <si>
    <t>Target - Total</t>
  </si>
  <si>
    <t>CCYK</t>
  </si>
  <si>
    <t>Comments</t>
  </si>
  <si>
    <t>ACAD Total</t>
  </si>
  <si>
    <t>ACFB Total</t>
  </si>
  <si>
    <t>ALBE Total</t>
  </si>
  <si>
    <t>CCYK Total</t>
  </si>
  <si>
    <t>CNBR Total</t>
  </si>
  <si>
    <t>CONN Total</t>
  </si>
  <si>
    <t>DELR Total</t>
  </si>
  <si>
    <t>EIWA Total</t>
  </si>
  <si>
    <t>GRSL Total</t>
  </si>
  <si>
    <t>HDSN Total</t>
  </si>
  <si>
    <t>LERI Total</t>
  </si>
  <si>
    <t>LINJ Total</t>
  </si>
  <si>
    <t>LIRB Total</t>
  </si>
  <si>
    <t>MISE Total</t>
  </si>
  <si>
    <t>NECB Total</t>
  </si>
  <si>
    <t>NVBR Total</t>
  </si>
  <si>
    <t>OZRK Total</t>
  </si>
  <si>
    <t>PODL Total</t>
  </si>
  <si>
    <t>RIOG Total</t>
  </si>
  <si>
    <t>SACR Total</t>
  </si>
  <si>
    <t>SANJ Total</t>
  </si>
  <si>
    <t>SOCA Total</t>
  </si>
  <si>
    <t>SPLT Total</t>
  </si>
  <si>
    <t>TENN Total</t>
  </si>
  <si>
    <t>TRIN Total</t>
  </si>
  <si>
    <t>UIRB Total</t>
  </si>
  <si>
    <t>UMIS Total</t>
  </si>
  <si>
    <t>USNK Total</t>
  </si>
  <si>
    <t>WMIC Total</t>
  </si>
  <si>
    <t>YELL Total</t>
  </si>
  <si>
    <t>Total Gross Costs</t>
  </si>
  <si>
    <t>Study unit</t>
  </si>
  <si>
    <t>Cycle II start</t>
  </si>
  <si>
    <t>Region</t>
  </si>
  <si>
    <t>Type</t>
  </si>
  <si>
    <t>Station</t>
  </si>
  <si>
    <t>Site name</t>
  </si>
  <si>
    <t>2001</t>
  </si>
  <si>
    <t>SE</t>
  </si>
  <si>
    <t>2</t>
  </si>
  <si>
    <t>02335870</t>
  </si>
  <si>
    <t>Sope Creek near Marietta, GA</t>
  </si>
  <si>
    <t>Urban</t>
  </si>
  <si>
    <t>02338000</t>
  </si>
  <si>
    <t>Chattahoochee River near Whitesburg, GA</t>
  </si>
  <si>
    <t>Integ</t>
  </si>
  <si>
    <t>02338523</t>
  </si>
  <si>
    <t>Hillibahatchee Creek near Franklin, GA</t>
  </si>
  <si>
    <t>02350080</t>
  </si>
  <si>
    <t>Lime Creek near Cobb, GA</t>
  </si>
  <si>
    <t>Ag</t>
  </si>
  <si>
    <t>02087580</t>
  </si>
  <si>
    <t>Swift Creek near Apex, NC</t>
  </si>
  <si>
    <t>02089500</t>
  </si>
  <si>
    <t>Neuse River at Kinston, NC</t>
  </si>
  <si>
    <t>02091500</t>
  </si>
  <si>
    <t>Contentnea Creek at Hookerton, NC</t>
  </si>
  <si>
    <t>West</t>
  </si>
  <si>
    <t>7</t>
  </si>
  <si>
    <t>12510500</t>
  </si>
  <si>
    <t>Yakima River at Kiona, WA</t>
  </si>
  <si>
    <t>Central</t>
  </si>
  <si>
    <t>4</t>
  </si>
  <si>
    <t>06800000</t>
  </si>
  <si>
    <t>Maple Creek near Nickerson, NE</t>
  </si>
  <si>
    <t>06805500</t>
  </si>
  <si>
    <t>Platte River at Louisville, NE</t>
  </si>
  <si>
    <t>NE</t>
  </si>
  <si>
    <t>1</t>
  </si>
  <si>
    <t>01170100</t>
  </si>
  <si>
    <t>Green River near Colrain, MA</t>
  </si>
  <si>
    <t>01184000</t>
  </si>
  <si>
    <t>Connecticut River at Thompsonville, CT</t>
  </si>
  <si>
    <t>01209710</t>
  </si>
  <si>
    <t>Norwalk River at Winnipauk,CT</t>
  </si>
  <si>
    <t>GAFL</t>
  </si>
  <si>
    <t>02318500</t>
  </si>
  <si>
    <t>Withlacoochee River near Quitman, GA</t>
  </si>
  <si>
    <t>6</t>
  </si>
  <si>
    <t>094196783</t>
  </si>
  <si>
    <t>Las Vegas Wash near Las Vegas, NV</t>
  </si>
  <si>
    <t>10350500</t>
  </si>
  <si>
    <t>Truckee River at Clark, NV</t>
  </si>
  <si>
    <t>01610400</t>
  </si>
  <si>
    <t>Waites Run near Wardensville, WV</t>
  </si>
  <si>
    <t>01621050</t>
  </si>
  <si>
    <t>Muddy Creek at Mount Clinton, VA</t>
  </si>
  <si>
    <t>01646580</t>
  </si>
  <si>
    <t>Potomac River at Washington, DC</t>
  </si>
  <si>
    <t>01654000</t>
  </si>
  <si>
    <t>Accotink Creek near Annandale, VA</t>
  </si>
  <si>
    <t>8</t>
  </si>
  <si>
    <t>11273500</t>
  </si>
  <si>
    <t>Merced River near Newman, CA</t>
  </si>
  <si>
    <t>11274538</t>
  </si>
  <si>
    <t>Orestimba Creek near Crows Landing, CA</t>
  </si>
  <si>
    <t>11303500</t>
  </si>
  <si>
    <t>San Joaquin River near Vernalis, CA</t>
  </si>
  <si>
    <t>11335000</t>
  </si>
  <si>
    <t>Cosumnes River at Michigan Bar, CA</t>
  </si>
  <si>
    <t>06713500</t>
  </si>
  <si>
    <t>Cherry Creek at Denver, CO</t>
  </si>
  <si>
    <t>06754000</t>
  </si>
  <si>
    <t>South Platte River near Kersey, CO</t>
  </si>
  <si>
    <t>402114105350101</t>
  </si>
  <si>
    <t>Big Thompson near Estes Park, CO</t>
  </si>
  <si>
    <t>5</t>
  </si>
  <si>
    <t>08051500</t>
  </si>
  <si>
    <t>Clear Creek near Sanger, TX</t>
  </si>
  <si>
    <t>08057200</t>
  </si>
  <si>
    <t>White Rock Creek at Dallas, TX</t>
  </si>
  <si>
    <t>08057410</t>
  </si>
  <si>
    <t>Trinity River below Dallas, TX</t>
  </si>
  <si>
    <t>08064100</t>
  </si>
  <si>
    <t>Chambers Creek near Rice, TX</t>
  </si>
  <si>
    <t>WHMI</t>
  </si>
  <si>
    <t>3</t>
  </si>
  <si>
    <t>03374100</t>
  </si>
  <si>
    <t>White River at Hazleton, IN</t>
  </si>
  <si>
    <t>394340085524601</t>
  </si>
  <si>
    <t>Sugar Creek at New Palestine, IN</t>
  </si>
  <si>
    <t>WILL</t>
  </si>
  <si>
    <t>14201300</t>
  </si>
  <si>
    <t>Zollner Creek near Mt. Angel, OR</t>
  </si>
  <si>
    <t>14205400</t>
  </si>
  <si>
    <t>E Fork Dairy Creek near Meachan Corner, OR</t>
  </si>
  <si>
    <t>14206950</t>
  </si>
  <si>
    <t>Fanno Creek at Durham, OR</t>
  </si>
  <si>
    <t>14211720</t>
  </si>
  <si>
    <t>Willamette River at Portland, OR</t>
  </si>
  <si>
    <t>04063700</t>
  </si>
  <si>
    <t>Popple River near Fence, WI</t>
  </si>
  <si>
    <t>2004</t>
  </si>
  <si>
    <t>05451210</t>
  </si>
  <si>
    <t>South Fork Iowa River near New Providence, IA</t>
  </si>
  <si>
    <t>05465500</t>
  </si>
  <si>
    <t>Iowa River at Wapello, IA</t>
  </si>
  <si>
    <t>01349150</t>
  </si>
  <si>
    <t>Canajoharie Creek near Canajoharie, NY</t>
  </si>
  <si>
    <t>01356190</t>
  </si>
  <si>
    <t>Lisha Kill northwest of Niskayuna, NY</t>
  </si>
  <si>
    <t>01357500</t>
  </si>
  <si>
    <t>Mohawk River at Cohoes, NY</t>
  </si>
  <si>
    <t>04161820</t>
  </si>
  <si>
    <t>Clinton River at Sterling Heights, MI</t>
  </si>
  <si>
    <t>04186500</t>
  </si>
  <si>
    <t>Auglaize River near Fort Jennings, OH</t>
  </si>
  <si>
    <t>04193500</t>
  </si>
  <si>
    <t>Maumee River at Waterville, OH</t>
  </si>
  <si>
    <t>01403300</t>
  </si>
  <si>
    <t>Raritan River at Bound Brook, NJ</t>
  </si>
  <si>
    <t>05572000</t>
  </si>
  <si>
    <t>Sangamon River at Monticello, IL</t>
  </si>
  <si>
    <t>05586100</t>
  </si>
  <si>
    <t>Illinois River at Valley City, IL</t>
  </si>
  <si>
    <t>07288650</t>
  </si>
  <si>
    <t>Bogue Phalia near Leland, MS</t>
  </si>
  <si>
    <t>07288955</t>
  </si>
  <si>
    <t>Yazoo River near Long Lake, MS</t>
  </si>
  <si>
    <t>07053250</t>
  </si>
  <si>
    <t>Yocum Creek near Oak Grove, AR</t>
  </si>
  <si>
    <t>07060710</t>
  </si>
  <si>
    <t>North Sylamore Creek near Fifty Six, AR</t>
  </si>
  <si>
    <t>PUGT</t>
  </si>
  <si>
    <t>12056500</t>
  </si>
  <si>
    <t>North Fork Skokomish River near Hdsprt, WA</t>
  </si>
  <si>
    <t>12128000</t>
  </si>
  <si>
    <t>Thornton Creek near Seattle, WA</t>
  </si>
  <si>
    <t>08364000</t>
  </si>
  <si>
    <t>Rio Grande at El Paso, TX</t>
  </si>
  <si>
    <t>11447360</t>
  </si>
  <si>
    <t>Arcade Creek near Del Paso Heights, CA</t>
  </si>
  <si>
    <t>11447650</t>
  </si>
  <si>
    <t>Sacramento River a Freeport, CA</t>
  </si>
  <si>
    <t>SANT</t>
  </si>
  <si>
    <t>02169570</t>
  </si>
  <si>
    <t>Gills Creek at Columbia, SC</t>
  </si>
  <si>
    <t>02172300</t>
  </si>
  <si>
    <t>McTier Creek near Monetta, SC</t>
  </si>
  <si>
    <t>02174250</t>
  </si>
  <si>
    <t>Cow Castle Creek near Bowman, SC</t>
  </si>
  <si>
    <t>02175000</t>
  </si>
  <si>
    <t>Edisto River near Givhans, SC</t>
  </si>
  <si>
    <t>08178800</t>
  </si>
  <si>
    <t>Salado Creek at San Antonio, TX</t>
  </si>
  <si>
    <t>05288705</t>
  </si>
  <si>
    <t>Shingle Creek at Minneapolis, MN</t>
  </si>
  <si>
    <t>05320270</t>
  </si>
  <si>
    <t>Little Cobb River near Beauford, MN</t>
  </si>
  <si>
    <t>13092747</t>
  </si>
  <si>
    <t>Rock Creek at Twin Falls, ID</t>
  </si>
  <si>
    <t>13154500</t>
  </si>
  <si>
    <t>Snake River at King Hill, ID</t>
  </si>
  <si>
    <t>2007</t>
  </si>
  <si>
    <t>08012150</t>
  </si>
  <si>
    <t>Mermentau River at Mermentau, LA</t>
  </si>
  <si>
    <t>08014500</t>
  </si>
  <si>
    <t>Whisky Chitto Creek near Oberlin, LA</t>
  </si>
  <si>
    <t>CAZB</t>
  </si>
  <si>
    <t>09505800</t>
  </si>
  <si>
    <t>West Clear Creek near Camp Verde, AZ</t>
  </si>
  <si>
    <t>01463500</t>
  </si>
  <si>
    <t>Delaware River at Trenton, NJ</t>
  </si>
  <si>
    <t>10168000</t>
  </si>
  <si>
    <t>Little Cottonwood Creek at Salt Lake City, UT</t>
  </si>
  <si>
    <t>10172200</t>
  </si>
  <si>
    <t>Red Butte Creek at Ft Douglas, UT</t>
  </si>
  <si>
    <t>MOBL</t>
  </si>
  <si>
    <t>0242354750</t>
  </si>
  <si>
    <t>Cahaba Valley Creek at Pelham, AL</t>
  </si>
  <si>
    <t>02469762</t>
  </si>
  <si>
    <t>Tombigbee River near Coffeeville, AL</t>
  </si>
  <si>
    <t>01104615</t>
  </si>
  <si>
    <t>Charles River near Watertown, MA</t>
  </si>
  <si>
    <t>11049400</t>
  </si>
  <si>
    <t>Santa Ana River above Seven Oaks Dam, CA</t>
  </si>
  <si>
    <t>11074000</t>
  </si>
  <si>
    <t>Santa Ana River below Prado Dam, CA</t>
  </si>
  <si>
    <t>SOFL</t>
  </si>
  <si>
    <t>02281200</t>
  </si>
  <si>
    <t>Hillsboro Canal near Shawano, FL</t>
  </si>
  <si>
    <t>0357479650</t>
  </si>
  <si>
    <t>Hester Creek near Plevna, AL</t>
  </si>
  <si>
    <t>03575100</t>
  </si>
  <si>
    <t>Flint River near Brownsboro, AL</t>
  </si>
  <si>
    <t>UCOL</t>
  </si>
  <si>
    <t>09163500</t>
  </si>
  <si>
    <t>Colorado River near Colorado-Utah state line</t>
  </si>
  <si>
    <t>05531500</t>
  </si>
  <si>
    <t>Salt Creek at Western Springs, IL</t>
  </si>
  <si>
    <t>06329500</t>
  </si>
  <si>
    <t>Yellowstone River near Sidney, MT</t>
  </si>
  <si>
    <t>Study Unit</t>
  </si>
  <si>
    <t>Lab Analysis (including QC)</t>
  </si>
  <si>
    <t>Sampling &amp; Data Review</t>
  </si>
  <si>
    <t>Streamflow Gaging</t>
  </si>
  <si>
    <t>Lab Analysis</t>
  </si>
  <si>
    <t>TOTAL</t>
  </si>
  <si>
    <t>Ecology</t>
  </si>
  <si>
    <t>Chemistry</t>
  </si>
  <si>
    <t>01</t>
  </si>
  <si>
    <t>04</t>
  </si>
  <si>
    <t>07</t>
  </si>
  <si>
    <t>SU Costs</t>
  </si>
  <si>
    <t>Travel (air fare, lodging, per diem)</t>
  </si>
  <si>
    <t>Short Title</t>
  </si>
  <si>
    <t>Nancy Bauch</t>
  </si>
  <si>
    <t>CAZB Total</t>
  </si>
  <si>
    <t>UCOL Total</t>
  </si>
  <si>
    <t>WILL Total</t>
  </si>
  <si>
    <t>District Account Number</t>
  </si>
  <si>
    <t>lead author</t>
  </si>
  <si>
    <t>FY07</t>
  </si>
  <si>
    <t>Donna Knifong</t>
  </si>
  <si>
    <t>Co-author</t>
  </si>
  <si>
    <t>Adjustment Factor</t>
  </si>
  <si>
    <t>Target</t>
  </si>
  <si>
    <t>Total Study Unit Target</t>
  </si>
  <si>
    <t>PUGT Total</t>
  </si>
  <si>
    <t>REGION /GROUP</t>
  </si>
  <si>
    <t>SW S&amp;T QW Data Collection only</t>
  </si>
  <si>
    <t>SW QW Sample Analyses</t>
  </si>
  <si>
    <t>Stream Gaging</t>
  </si>
  <si>
    <t>SW S&amp;T ECO Data Collection only</t>
  </si>
  <si>
    <t>SW ECO Sample Analyses</t>
  </si>
  <si>
    <t>N/01</t>
  </si>
  <si>
    <t>N/04</t>
  </si>
  <si>
    <t>N/07</t>
  </si>
  <si>
    <t>S/01</t>
  </si>
  <si>
    <t>S/04</t>
  </si>
  <si>
    <t>S/07</t>
  </si>
  <si>
    <t xml:space="preserve">TENN </t>
  </si>
  <si>
    <t>HPGW</t>
  </si>
  <si>
    <t>C/01</t>
  </si>
  <si>
    <t>C/04</t>
  </si>
  <si>
    <t>C/07</t>
  </si>
  <si>
    <t xml:space="preserve">W/01 </t>
  </si>
  <si>
    <t>W/04</t>
  </si>
  <si>
    <t>W/07</t>
  </si>
  <si>
    <t>Total by region</t>
  </si>
  <si>
    <t>SU Total</t>
  </si>
  <si>
    <t>Sampling (minus lab)</t>
  </si>
  <si>
    <t>Data anal.+reports</t>
  </si>
  <si>
    <t>Lab</t>
  </si>
  <si>
    <t>Gaging</t>
  </si>
  <si>
    <t>Target Adjustment Factor</t>
  </si>
  <si>
    <r>
      <t>Gross</t>
    </r>
    <r>
      <rPr>
        <b/>
        <sz val="10"/>
        <rFont val="Arial"/>
        <family val="2"/>
      </rPr>
      <t xml:space="preserve"> Annual SW S&amp;T Costs </t>
    </r>
    <r>
      <rPr>
        <b/>
        <sz val="10"/>
        <color indexed="10"/>
        <rFont val="Arial"/>
        <family val="2"/>
      </rPr>
      <t>(Costs in columns C-J adjusted to fit within target)</t>
    </r>
  </si>
  <si>
    <t>FY07 Target</t>
  </si>
  <si>
    <t>Percent Over Target</t>
  </si>
  <si>
    <t>The target adjustment</t>
  </si>
  <si>
    <t>factor is the percentage</t>
  </si>
  <si>
    <t>adjustment needed for</t>
  </si>
  <si>
    <t>budgets to meet the SW S&amp;T</t>
  </si>
  <si>
    <t>allocation.</t>
  </si>
  <si>
    <t>adjustment needed for report</t>
  </si>
  <si>
    <t>RTNS</t>
  </si>
  <si>
    <t>ARHN/CR</t>
  </si>
  <si>
    <t>ARHN/NR</t>
  </si>
  <si>
    <t>ARHN/SR</t>
  </si>
  <si>
    <t>ARHN/WR</t>
  </si>
  <si>
    <t xml:space="preserve">Coordinator </t>
  </si>
  <si>
    <t>Asst. Coordinator</t>
  </si>
  <si>
    <t>Placeholder for SU Funds</t>
  </si>
  <si>
    <t>HQ Account</t>
  </si>
  <si>
    <t>Column Totals</t>
  </si>
  <si>
    <t>SU</t>
  </si>
  <si>
    <t>05420680</t>
  </si>
  <si>
    <t>Wapsipinicon River near Tripoli, IA</t>
  </si>
  <si>
    <t>02084160</t>
  </si>
  <si>
    <t>Chicod Cr near Simpson, NC</t>
  </si>
  <si>
    <t>12464770</t>
  </si>
  <si>
    <t>Crab Creek near Ritzville, WA</t>
  </si>
  <si>
    <t>12505450</t>
  </si>
  <si>
    <t>Granger Drain at Granger, WA</t>
  </si>
  <si>
    <t>rotate2</t>
  </si>
  <si>
    <t>urbcore</t>
  </si>
  <si>
    <t>rotate4</t>
  </si>
  <si>
    <t>agcore</t>
  </si>
  <si>
    <t>06795500</t>
  </si>
  <si>
    <t>Shell Creek near Columbus, NE</t>
  </si>
  <si>
    <t>06800500</t>
  </si>
  <si>
    <t>Elkhorn River at Waterloo, NE</t>
  </si>
  <si>
    <t>Dismal River near Thedford, NE</t>
  </si>
  <si>
    <t>eco_only</t>
  </si>
  <si>
    <t>06775900</t>
  </si>
  <si>
    <t>Rocky Creek near Citrus Park, FL</t>
  </si>
  <si>
    <t>Little River near Tifton, GA</t>
  </si>
  <si>
    <t>02306774</t>
  </si>
  <si>
    <t>02317797</t>
  </si>
  <si>
    <t>10311400</t>
  </si>
  <si>
    <t>Carson River near Carson City, NV</t>
  </si>
  <si>
    <t>dropped</t>
  </si>
  <si>
    <t>03267900</t>
  </si>
  <si>
    <t>Mad River near Eagle City, OH</t>
  </si>
  <si>
    <t>03357330</t>
  </si>
  <si>
    <t>Big Walnut Creek near Roachdale, IN</t>
  </si>
  <si>
    <t>04072050</t>
  </si>
  <si>
    <t>Duck Creek near Howard, WI</t>
  </si>
  <si>
    <t>040869415</t>
  </si>
  <si>
    <t>Lincoln Creek at Milwaukee, WI</t>
  </si>
  <si>
    <t>04175600</t>
  </si>
  <si>
    <t>River Raisin near Manchester, MI</t>
  </si>
  <si>
    <t>01403900</t>
  </si>
  <si>
    <t>Bound Brook at Middlesex, NJ</t>
  </si>
  <si>
    <t>dropped08</t>
  </si>
  <si>
    <t>07055646</t>
  </si>
  <si>
    <t>Buffalo River near Boxley, AR</t>
  </si>
  <si>
    <t>07050500</t>
  </si>
  <si>
    <t>Kings River near Berryville, AR</t>
  </si>
  <si>
    <t>08227000</t>
  </si>
  <si>
    <t>Saguache Creek near Saguache, CO</t>
  </si>
  <si>
    <t>08195000</t>
  </si>
  <si>
    <t>Frio River at Concan, TX</t>
  </si>
  <si>
    <t>05331580</t>
  </si>
  <si>
    <t>Mississippi River at Hastings, MN</t>
  </si>
  <si>
    <t>13055000</t>
  </si>
  <si>
    <t>Teton River near St Anthony, ID</t>
  </si>
  <si>
    <t>13056500</t>
  </si>
  <si>
    <t>Henrys Fork near Rexburg, ID</t>
  </si>
  <si>
    <t>07375050</t>
  </si>
  <si>
    <t>Tchefuncte River near Covington, LA</t>
  </si>
  <si>
    <t>07379960</t>
  </si>
  <si>
    <t>Dawson Creek at Baton Rouge, LA</t>
  </si>
  <si>
    <t>09471000</t>
  </si>
  <si>
    <t>San Pedro River at Charleston, AZ</t>
  </si>
  <si>
    <t>09481740</t>
  </si>
  <si>
    <t>Santa Cruz River at Tubac, AZ</t>
  </si>
  <si>
    <t>Hassayampa River near Arlington, AZ</t>
  </si>
  <si>
    <t>09517000</t>
  </si>
  <si>
    <t>01464907</t>
  </si>
  <si>
    <t>Little Neshaminy Creek near Warminster, PA</t>
  </si>
  <si>
    <t>01472157</t>
  </si>
  <si>
    <t>French Creek near Phoenixville, PA</t>
  </si>
  <si>
    <t>10171000</t>
  </si>
  <si>
    <t>Jordan River at Salt Lake City, UT</t>
  </si>
  <si>
    <t>02424000</t>
  </si>
  <si>
    <t>Cahaba River at Centreville, AL</t>
  </si>
  <si>
    <t>03466208</t>
  </si>
  <si>
    <t>Big Limestone Creek near Limestone, TN</t>
  </si>
  <si>
    <t>03467609</t>
  </si>
  <si>
    <t>Nolichucky River near Lowland, TN</t>
  </si>
  <si>
    <t>06279500</t>
  </si>
  <si>
    <t>Bighorn River at Kane, WY</t>
  </si>
  <si>
    <t>06295000</t>
  </si>
  <si>
    <t>Yellowstone River at Forsyth, MT</t>
  </si>
  <si>
    <t>06324970</t>
  </si>
  <si>
    <t>Little Powder River near Weston, WY</t>
  </si>
  <si>
    <t>Total by MRB</t>
  </si>
  <si>
    <t xml:space="preserve">Gross Costs for FY07 </t>
  </si>
  <si>
    <t>Ecology Sampling - Gross Costs</t>
  </si>
  <si>
    <t>WSC Gross annual costs</t>
  </si>
  <si>
    <t>WSC Gross Stream gaging costs</t>
  </si>
  <si>
    <t>WSC Gross costs</t>
  </si>
  <si>
    <t>05532500</t>
  </si>
  <si>
    <t>Des Plaines River at Riverside, IL</t>
  </si>
  <si>
    <t>MAJOR RIVER BASIN</t>
  </si>
  <si>
    <t>CYCLE II SU</t>
  </si>
  <si>
    <t>STATION ID</t>
  </si>
  <si>
    <t>STATION NAME</t>
  </si>
  <si>
    <t>NEW CYCLE II SITE TYPE</t>
  </si>
  <si>
    <t xml:space="preserve"> Field Travel Cost (per diem)</t>
  </si>
  <si>
    <t>Vehicle costs</t>
  </si>
  <si>
    <t>Supply costs</t>
  </si>
  <si>
    <t>Working capital fund (for replacement of depreciable equipment)</t>
  </si>
  <si>
    <t>WSC net cost</t>
  </si>
  <si>
    <t>Distributed direct cost</t>
  </si>
  <si>
    <t>Overhead cost</t>
  </si>
  <si>
    <t>Red Butte Creek at Fort Douglas, UT</t>
  </si>
  <si>
    <t>East Fork Dairy Creek near Meachan Corner, OR</t>
  </si>
  <si>
    <t>Sacramento River at Freeport, CA</t>
  </si>
  <si>
    <t>CYCLE II SITE (145)</t>
  </si>
  <si>
    <t>CYCLE II SITE (84)</t>
  </si>
  <si>
    <t>CYCLE I SITE TYPE</t>
  </si>
  <si>
    <t>CYCLE II SITE TYPE</t>
  </si>
  <si>
    <t>NS LAND USE TYPE</t>
  </si>
  <si>
    <t>SAMPLED FOR ECOLOGY</t>
  </si>
  <si>
    <t>PROPOSED COST CENTER TO DO SAMPLING</t>
  </si>
  <si>
    <t>SAMPLED IN 2007</t>
  </si>
  <si>
    <t>SAMPLED IN 2008</t>
  </si>
  <si>
    <t>SAMPLED IN 2009</t>
  </si>
  <si>
    <t>SAMPLED IN 2010</t>
  </si>
  <si>
    <t>SAMPLED IN 2011</t>
  </si>
  <si>
    <t>SAMPLED IN 2012</t>
  </si>
  <si>
    <t>NUMBER OF SAMPLES IN 2007</t>
  </si>
  <si>
    <t>NUMBER OF SAMPLES IN 2008</t>
  </si>
  <si>
    <t>NUMBER OF SAMPLES IN 2009</t>
  </si>
  <si>
    <t>NUMBER OF SAMPLES IN 2010</t>
  </si>
  <si>
    <t>NUMBER OF SAMPLES IN 2011</t>
  </si>
  <si>
    <t>NUMBER OF SAMPLES IN 2012</t>
  </si>
  <si>
    <t>DISTANCE TO SITE (miles)</t>
  </si>
  <si>
    <t>TRAVEL TIME TO SITE (hrs)</t>
  </si>
  <si>
    <t>SITE SIZE</t>
  </si>
  <si>
    <t>LOW FLOW SITE TYPE</t>
  </si>
  <si>
    <t>HIGH FLOW SITE TYPE</t>
  </si>
  <si>
    <t>FLAGMEN NEEDED AT LOW FLOW</t>
  </si>
  <si>
    <t>FLAGMEN NEEDED AT HIGH FLOW</t>
  </si>
  <si>
    <t>NUMBER OF VEHICLES  NEEDED (EXCLUDING FLAGMEN)</t>
  </si>
  <si>
    <t>LOW FLOW LENGTH OF FIELD DAY (hrs)</t>
  </si>
  <si>
    <t>HIGH FLOW LENGTH OF FIELD DAY (hrs)</t>
  </si>
  <si>
    <t>LOW FLOW SAMPLE TOTAL HOURS</t>
  </si>
  <si>
    <t>HIGH FLOW SAMPLE TOTAL HOURS</t>
  </si>
  <si>
    <t>Y</t>
  </si>
  <si>
    <t>bfs</t>
  </si>
  <si>
    <t>Ref</t>
  </si>
  <si>
    <t>Undev</t>
  </si>
  <si>
    <t>East Hartford, CT</t>
  </si>
  <si>
    <t>N</t>
  </si>
  <si>
    <t>small</t>
  </si>
  <si>
    <t>wading</t>
  </si>
  <si>
    <t>bridge</t>
  </si>
  <si>
    <t>Urban / Undev</t>
  </si>
  <si>
    <t>large</t>
  </si>
  <si>
    <t>boat3</t>
  </si>
  <si>
    <t>ifs</t>
  </si>
  <si>
    <t>Urban 2</t>
  </si>
  <si>
    <t>Ag / Urb / Undev</t>
  </si>
  <si>
    <t>West Trenton, NJ</t>
  </si>
  <si>
    <t>Ag / Undev</t>
  </si>
  <si>
    <t>Troy, NY</t>
  </si>
  <si>
    <t>Urban 1</t>
  </si>
  <si>
    <t>None</t>
  </si>
  <si>
    <t>Baltimore, MD</t>
  </si>
  <si>
    <t>medium</t>
  </si>
  <si>
    <t>Atlanta, GA</t>
  </si>
  <si>
    <t>boat2</t>
  </si>
  <si>
    <t>Raleigh, NC</t>
  </si>
  <si>
    <t>Ag / Urban</t>
  </si>
  <si>
    <t>Tampa, FL</t>
  </si>
  <si>
    <t>Tallahassee, FL</t>
  </si>
  <si>
    <t>Montgomery, AL</t>
  </si>
  <si>
    <t>Columbia, SC</t>
  </si>
  <si>
    <t>Nashville, TN</t>
  </si>
  <si>
    <t>Iowa City, IA</t>
  </si>
  <si>
    <t>Urban / Ag</t>
  </si>
  <si>
    <t>Columbus, OH</t>
  </si>
  <si>
    <t>Urbana, IL</t>
  </si>
  <si>
    <t>Mounds View, MN</t>
  </si>
  <si>
    <t>Indianapolis, IN</t>
  </si>
  <si>
    <t>Madison, WI</t>
  </si>
  <si>
    <t>Lincoln, NE</t>
  </si>
  <si>
    <t>Lakewood, CO</t>
  </si>
  <si>
    <t>insuf data</t>
  </si>
  <si>
    <t>Cheyenne, WY</t>
  </si>
  <si>
    <t>cableway</t>
  </si>
  <si>
    <t>Baton Rouge, LA</t>
  </si>
  <si>
    <t>Jackson, MS</t>
  </si>
  <si>
    <t>Little Rock, AR</t>
  </si>
  <si>
    <t>Austin, TX</t>
  </si>
  <si>
    <t>Tucson, AZ</t>
  </si>
  <si>
    <t>West Valley City, UT</t>
  </si>
  <si>
    <t>Las Vegas, NV</t>
  </si>
  <si>
    <t>Carson City, NV</t>
  </si>
  <si>
    <t>Albuquerque, NM</t>
  </si>
  <si>
    <t>Tacoma, WA</t>
  </si>
  <si>
    <t>Boise, ID</t>
  </si>
  <si>
    <t>Portland, OR</t>
  </si>
  <si>
    <t>Sacramento, CA</t>
  </si>
  <si>
    <t>San Diego, CA</t>
  </si>
  <si>
    <t>Station number</t>
  </si>
  <si>
    <t>Station name</t>
  </si>
  <si>
    <t>Cycle II site type</t>
  </si>
  <si>
    <t>Site group</t>
  </si>
  <si>
    <t>Reference</t>
  </si>
  <si>
    <t>Urb. ind.</t>
  </si>
  <si>
    <t>Ag. ind.</t>
  </si>
  <si>
    <t>see CONN</t>
  </si>
  <si>
    <t>Dale Blevins</t>
  </si>
  <si>
    <t>SUID / WSC</t>
  </si>
  <si>
    <t>TRIN / TX</t>
  </si>
  <si>
    <t>MRB1 SPARROW model</t>
  </si>
  <si>
    <t>Elaine Trench</t>
  </si>
  <si>
    <t>Craig Johnston</t>
  </si>
  <si>
    <t>Rich Moore</t>
  </si>
  <si>
    <t>Amanda Bell</t>
  </si>
  <si>
    <t>MRB13 Mercury Trends</t>
  </si>
  <si>
    <t>Ann Chalmers</t>
  </si>
  <si>
    <t>Kirsten Cassingham</t>
  </si>
  <si>
    <t>MRB2 SPARROW model</t>
  </si>
  <si>
    <t>MRB3 Algal indices</t>
  </si>
  <si>
    <t>Jeff Frey</t>
  </si>
  <si>
    <t>Moon Kim</t>
  </si>
  <si>
    <t>Julie Berkman</t>
  </si>
  <si>
    <t>Dave Saad</t>
  </si>
  <si>
    <t>David Hall</t>
  </si>
  <si>
    <t>Krista Stensvold</t>
  </si>
  <si>
    <t>Jean Dupree</t>
  </si>
  <si>
    <t>Laura Hallberg</t>
  </si>
  <si>
    <t>Dan Pearson</t>
  </si>
  <si>
    <t>MRB46 Invertebrate trace metals</t>
  </si>
  <si>
    <t>Suzanne Femmer</t>
  </si>
  <si>
    <t>Angela Paul</t>
  </si>
  <si>
    <t>Karen Thomas</t>
  </si>
  <si>
    <t>Toby Welborn</t>
  </si>
  <si>
    <t>MRB6 Nutrient/sediment trends</t>
  </si>
  <si>
    <t>Anne Marie Matherne</t>
  </si>
  <si>
    <t>MRB678 Eco model</t>
  </si>
  <si>
    <t>Anne Brasher</t>
  </si>
  <si>
    <t>Kimberly Jones</t>
  </si>
  <si>
    <t>Ian Waite</t>
  </si>
  <si>
    <t>Chris Konrad</t>
  </si>
  <si>
    <t>Jason May</t>
  </si>
  <si>
    <t>Jim Orlando</t>
  </si>
  <si>
    <t>MRB7 SPARROW model</t>
  </si>
  <si>
    <t>Dan Wise</t>
  </si>
  <si>
    <t>Steve Sobieszcyk</t>
  </si>
  <si>
    <t>MRB78 Pesticide trends</t>
  </si>
  <si>
    <t>Hank Johnson</t>
  </si>
  <si>
    <t>Patrick Moran</t>
  </si>
  <si>
    <t xml:space="preserve">Gross Costs for FY08 </t>
  </si>
  <si>
    <t xml:space="preserve">Gross Costs for FY09 </t>
  </si>
  <si>
    <t>FY07 startup MRB reports</t>
  </si>
  <si>
    <t>FY08 Target</t>
  </si>
  <si>
    <t>FY09 Target</t>
  </si>
  <si>
    <t>WHMI Total</t>
  </si>
  <si>
    <t>2450-CRM23</t>
  </si>
  <si>
    <t>2510-CRM45</t>
  </si>
  <si>
    <t>2507-CRM03</t>
  </si>
  <si>
    <t>Cory Stephens</t>
  </si>
  <si>
    <t>9716-CRM21</t>
  </si>
  <si>
    <t>2454-CRM24</t>
  </si>
  <si>
    <t>9677-CRM86</t>
  </si>
  <si>
    <t>9711-CRM3D</t>
  </si>
  <si>
    <t>Dinah Saleh</t>
  </si>
  <si>
    <t>Joseph Domagalski</t>
  </si>
  <si>
    <t>Percent FTE</t>
  </si>
  <si>
    <t>Author</t>
  </si>
  <si>
    <t>software</t>
  </si>
  <si>
    <t>training</t>
  </si>
  <si>
    <t>supplies</t>
  </si>
  <si>
    <t>author</t>
  </si>
  <si>
    <t>(Gross)</t>
  </si>
  <si>
    <t xml:space="preserve">Salary+Benefits </t>
  </si>
  <si>
    <t>FY08</t>
  </si>
  <si>
    <t>Christine Albano</t>
  </si>
  <si>
    <t xml:space="preserve"> Gross Salary + Benefits</t>
  </si>
  <si>
    <t>Lead Author</t>
  </si>
  <si>
    <t>FY09</t>
  </si>
  <si>
    <t>comments</t>
  </si>
  <si>
    <t>Funds to SU</t>
  </si>
  <si>
    <t>other pub charges</t>
  </si>
  <si>
    <t>Jerry McMahon</t>
  </si>
  <si>
    <t>Dorene MacCoy</t>
  </si>
  <si>
    <t>Terry Maret</t>
  </si>
  <si>
    <t>Quinn Cannon</t>
  </si>
  <si>
    <t>**Red Butte Creek at Fort Douglas, UT</t>
  </si>
  <si>
    <t>*North Fork Skokomish River near Hoodsport, WA</t>
  </si>
  <si>
    <t>*Fish not collected by USGS due to endangered species issues; annual Fish collections at NF Skokomish by U. Washington (otherwise would be odd FY)</t>
  </si>
  <si>
    <t>**Fish not collected due to permit issues (otherwise would be even FY)</t>
  </si>
  <si>
    <t>IAFH</t>
  </si>
  <si>
    <t>IAH</t>
  </si>
  <si>
    <t>Cycle II sampling prior to implementation of the SWST redesign schedule</t>
  </si>
  <si>
    <t>Cycle II Study Unit abbrev-iation</t>
  </si>
  <si>
    <t>Area (sq km)</t>
  </si>
  <si>
    <t>Riffle</t>
  </si>
  <si>
    <t>Snag</t>
  </si>
  <si>
    <t>.</t>
  </si>
  <si>
    <t>29(pr w/ 32)</t>
  </si>
  <si>
    <t>32(pr w /29)</t>
  </si>
  <si>
    <t>Depos.</t>
  </si>
  <si>
    <t>Eco Field Labor Cost (inc 22.4% lv assess)</t>
  </si>
  <si>
    <t>Eco Field Travel Cost (per diem)</t>
  </si>
  <si>
    <t>Eco Vehicle costs</t>
  </si>
  <si>
    <t>Eco Supply costs</t>
  </si>
  <si>
    <t>Eco Office Labor Costs (inc 22.4% lv assess)</t>
  </si>
  <si>
    <t>Eco QA / Mgt Labor Costs (inc 22.4% lv assess)</t>
  </si>
  <si>
    <t xml:space="preserve">Dist Direct Cost
</t>
  </si>
  <si>
    <t>Over-head
Cost</t>
  </si>
  <si>
    <t>Eco WSC Total Cost</t>
  </si>
  <si>
    <t>*Fish not collected by USGS due to endangered species issues; annual Fish collections at NF Skokomish by U. Washington</t>
  </si>
  <si>
    <t>PIED</t>
  </si>
  <si>
    <t>MARI</t>
  </si>
  <si>
    <t>WEVO</t>
  </si>
  <si>
    <t>COOK</t>
  </si>
  <si>
    <t>Project-wide management</t>
  </si>
  <si>
    <t>Cycle II Study Unit abbrev</t>
  </si>
  <si>
    <t>Eco-region</t>
  </si>
  <si>
    <t xml:space="preserve">RTH (Snag or Riffle) </t>
  </si>
  <si>
    <t>RT Miles to Site</t>
  </si>
  <si>
    <t xml:space="preserve">RT Travel Time to Site (hrs) 
</t>
  </si>
  <si>
    <t>Fish Rela-tive Rich- ness</t>
  </si>
  <si>
    <t>Fish Rich- ness factor</t>
  </si>
  <si>
    <t>Lo</t>
  </si>
  <si>
    <t>Med</t>
  </si>
  <si>
    <t>Hi</t>
  </si>
  <si>
    <t>Terry Kenney</t>
  </si>
  <si>
    <t>IAFH-2</t>
  </si>
  <si>
    <t>IAH-2</t>
  </si>
  <si>
    <t>Yes</t>
  </si>
  <si>
    <r>
      <t xml:space="preserve">"WIP" </t>
    </r>
    <r>
      <rPr>
        <sz val="8"/>
        <rFont val="Arial"/>
        <family val="2"/>
      </rPr>
      <t>Sampling</t>
    </r>
    <r>
      <rPr>
        <sz val="9"/>
        <rFont val="Arial"/>
        <family val="2"/>
      </rPr>
      <t xml:space="preserve"> in </t>
    </r>
    <r>
      <rPr>
        <b/>
        <sz val="9"/>
        <color indexed="10"/>
        <rFont val="Arial"/>
        <family val="2"/>
      </rPr>
      <t>CY</t>
    </r>
    <r>
      <rPr>
        <sz val="9"/>
        <rFont val="Arial"/>
        <family val="2"/>
      </rPr>
      <t>07</t>
    </r>
  </si>
  <si>
    <r>
      <t xml:space="preserve">"WIP" </t>
    </r>
    <r>
      <rPr>
        <sz val="8"/>
        <rFont val="Arial"/>
        <family val="2"/>
      </rPr>
      <t>Sampling</t>
    </r>
    <r>
      <rPr>
        <sz val="9"/>
        <rFont val="Arial"/>
        <family val="2"/>
      </rPr>
      <t xml:space="preserve"> in </t>
    </r>
    <r>
      <rPr>
        <b/>
        <sz val="9"/>
        <color indexed="10"/>
        <rFont val="Arial"/>
        <family val="2"/>
      </rPr>
      <t>CY</t>
    </r>
    <r>
      <rPr>
        <sz val="9"/>
        <rFont val="Arial"/>
        <family val="2"/>
      </rPr>
      <t>08</t>
    </r>
  </si>
  <si>
    <t>"WIP" = Within Index Period (2 samples in Index Period)</t>
  </si>
  <si>
    <t>Y = 
Included in Variability Study</t>
  </si>
  <si>
    <t>MRB2 Fish Community Change</t>
  </si>
  <si>
    <t>Tom Abrahamsen</t>
  </si>
  <si>
    <t>Brian Gregory</t>
  </si>
  <si>
    <t>Dan Calhoun</t>
  </si>
  <si>
    <t>MRB4 Eco</t>
  </si>
  <si>
    <t>Daniel Ginting</t>
  </si>
  <si>
    <t>Eco WSC net cost incl 10% contingency</t>
  </si>
  <si>
    <t>MRB5 Ecotrends</t>
  </si>
  <si>
    <t>Jeff Mabe</t>
  </si>
  <si>
    <t>Bruce Moring</t>
  </si>
  <si>
    <t>Mentor</t>
  </si>
  <si>
    <t>Project management</t>
  </si>
  <si>
    <t>GIS</t>
  </si>
  <si>
    <t>Publications personnel</t>
  </si>
  <si>
    <t>Publications</t>
  </si>
  <si>
    <t>Bob Zuellig</t>
  </si>
  <si>
    <t>Jim Bruce</t>
  </si>
  <si>
    <t>MRB4 Functional Traits</t>
  </si>
  <si>
    <t>Greg Buell</t>
  </si>
  <si>
    <t>MRB5 Eco Trends</t>
  </si>
  <si>
    <t>WSC Account Number</t>
  </si>
  <si>
    <t>MRB13 Eco</t>
  </si>
  <si>
    <t>Ouiska (Whiskey) Chitto Creek near Oberlin, LA</t>
  </si>
  <si>
    <t>Don Rice</t>
  </si>
  <si>
    <t>Karen Beaulieu</t>
  </si>
  <si>
    <t>2454-CRM21</t>
  </si>
  <si>
    <t>**Frio R WIP moved from FY07 to FY08 (flooding in FY07); 
note that putting asterisks in front keeps budget calculation as 
if WIP in FY07 ("FY08 Eco Budget" looks for left 3="Yes")</t>
  </si>
  <si>
    <t>Yes*</t>
  </si>
  <si>
    <t>Yes**</t>
  </si>
  <si>
    <t>gaging funds to MARI SU</t>
  </si>
  <si>
    <t>see MARI</t>
  </si>
  <si>
    <t>MRB13 Eco Trends</t>
  </si>
  <si>
    <r>
      <t xml:space="preserve">Redesign Eco Sampling Schedule for 2007-2012 incl. Variability Study: "-2" = WIP in CY07 orCY08 
[FY shown here]
 </t>
    </r>
    <r>
      <rPr>
        <b/>
        <sz val="9"/>
        <color indexed="12"/>
        <rFont val="Arial"/>
        <family val="2"/>
      </rPr>
      <t>(BLUE Shading indicates Years of 
Intensive Chemical Sampling)</t>
    </r>
  </si>
  <si>
    <t>*WIP for CAZB site will be sampled in Oct/Nov 2008 [=FY2009]</t>
  </si>
  <si>
    <t>Analysis of Eco Variability Data</t>
  </si>
  <si>
    <t xml:space="preserve">Pyrethriod Study (complete publications) </t>
  </si>
  <si>
    <t>MRB Communication Plan</t>
  </si>
  <si>
    <t>Placeholders</t>
  </si>
  <si>
    <t>Coordinators</t>
  </si>
  <si>
    <t>Total SWST</t>
  </si>
  <si>
    <t>Total to SUs</t>
  </si>
  <si>
    <t>TARGET</t>
  </si>
  <si>
    <t>Gross Costs for FY10</t>
  </si>
  <si>
    <t>FY10 Target</t>
  </si>
  <si>
    <t>FY10</t>
  </si>
  <si>
    <t>MRB4 Sediment trends</t>
  </si>
  <si>
    <t>MRB4 Suspended Sediment Trends</t>
  </si>
  <si>
    <t>ORZK</t>
  </si>
  <si>
    <t>sampling year switched w/ Cow Castle Crk</t>
  </si>
  <si>
    <t>sampling year switched w/ Gills Crk</t>
  </si>
  <si>
    <t>Lab Analysis (includes QC)</t>
  </si>
  <si>
    <t>05490500</t>
  </si>
  <si>
    <t>Des Moines River at Keosauqua, IA</t>
  </si>
  <si>
    <t>Des Moines at Keosauqua, IA</t>
  </si>
  <si>
    <t>Ana Garcia</t>
  </si>
  <si>
    <t>Placeholder for MRB report printing</t>
  </si>
  <si>
    <t>Natalie Houston</t>
  </si>
  <si>
    <t>Jerri Davis</t>
  </si>
  <si>
    <t>Julie Brown</t>
  </si>
  <si>
    <t>Michelle Greenwood</t>
  </si>
  <si>
    <t>QW Sampling</t>
  </si>
  <si>
    <t>East Lansing, MI</t>
  </si>
  <si>
    <t>NECB/CONN</t>
  </si>
  <si>
    <t>FY11</t>
  </si>
  <si>
    <t xml:space="preserve">Craig Johnston </t>
  </si>
  <si>
    <t>Richard Moore</t>
  </si>
  <si>
    <t>Scott Ator</t>
  </si>
  <si>
    <t>EPN</t>
  </si>
  <si>
    <t>MRB1-2 SPARROW Circular</t>
  </si>
  <si>
    <t>Editor</t>
  </si>
  <si>
    <t>Graphic designer</t>
  </si>
  <si>
    <t>confererence registration</t>
  </si>
  <si>
    <t>Kurt Carpenter</t>
  </si>
  <si>
    <t>Steve Wiele</t>
  </si>
  <si>
    <t>MRB4678 EcoTrends</t>
  </si>
  <si>
    <t>MRB3 SPARROW model (RF1 scale)</t>
  </si>
  <si>
    <t>MRB3 SPARROW model (NHD scale)</t>
  </si>
  <si>
    <t>James Kennedy</t>
  </si>
  <si>
    <t>SAS software</t>
  </si>
  <si>
    <t>Sophia Hurtado</t>
  </si>
  <si>
    <t>MRB5 SPARROW model (RF1 scale)</t>
  </si>
  <si>
    <t>MRB5 SPARROW model (NHD scale)</t>
  </si>
  <si>
    <t>Kim Jones</t>
  </si>
  <si>
    <t>MRB1 Eastern Eco model</t>
  </si>
  <si>
    <t>Gross Costs for FY11</t>
  </si>
  <si>
    <t>FY11 Target</t>
  </si>
  <si>
    <t>MRB8 SPARROW model</t>
  </si>
  <si>
    <t>Joseph Hevesi</t>
  </si>
  <si>
    <t>9677-CRMSP</t>
  </si>
  <si>
    <t>computer costs</t>
  </si>
  <si>
    <t>Graphic Designer</t>
  </si>
  <si>
    <t>MRB5 SPARROW model (NHD)</t>
  </si>
  <si>
    <t>MRB3 SPARROW model (NHD)</t>
  </si>
  <si>
    <t xml:space="preserve">USNK  </t>
  </si>
  <si>
    <t xml:space="preserve">WHMI  </t>
  </si>
  <si>
    <t>Jill Frankforter</t>
  </si>
  <si>
    <t>Joe Domagalski</t>
  </si>
  <si>
    <t>Ag, agricultural land use is greater than 50 percent and urban land use is less than 5 percent</t>
  </si>
  <si>
    <t>Ag/Undev, agricultural land use is greater than 25 percent but is less than 50 percent and urban land use is less than 5 percent</t>
  </si>
  <si>
    <t>Ag/Urb/Undev, agricultural land use is greater than 25 percent but is less than 50 percent and urban land use is greater than 5 percent but is less than 25 percent</t>
  </si>
  <si>
    <t>Ag/Urban, agricultural land use is greater than 50 percent and urban is greater than 5 percent</t>
  </si>
  <si>
    <t>Undev, agricultural land use is less than 25 percent and urban land use is greater than 5 percent</t>
  </si>
  <si>
    <t>Urban 1, agricultural land use is less than 25 percent and urban land use is greater than &gt; 50 percent</t>
  </si>
  <si>
    <t>Urban 2, agricultural land use is less than 25 percent and urban land use is greater than 25 percent but is less than 50 percent</t>
  </si>
  <si>
    <t>NAWQA National Synthesis Land use types:</t>
  </si>
  <si>
    <t>Urban/Ag, agricultural land use is greater than 25 percent but is less than 50 percent and urban land use is greater than 25 percent</t>
  </si>
  <si>
    <t>Urban/Undev, agricultural land use is less than 25 percent and urban land use is greater than 5 percent but is less than 25 percent</t>
  </si>
  <si>
    <t>MT</t>
  </si>
  <si>
    <t>MT WSC</t>
  </si>
  <si>
    <t>Eco Contracts reserve</t>
  </si>
  <si>
    <t>Eco Equipment Reserve</t>
  </si>
  <si>
    <t>FY11 tasks w/ FY10 funds</t>
  </si>
  <si>
    <t>Field labor cost</t>
  </si>
  <si>
    <t>Office labor costs</t>
  </si>
  <si>
    <t>QA/Mgt labor costs</t>
  </si>
  <si>
    <t>WSC total cost</t>
  </si>
  <si>
    <t>SW S&amp;T Reports and MRB lead scientist</t>
  </si>
  <si>
    <t>SPARROW DSS Support</t>
  </si>
  <si>
    <t>SPARROW NHD Support</t>
  </si>
  <si>
    <t>SPARROW GIS support</t>
  </si>
  <si>
    <t>SPARROW rollout</t>
  </si>
  <si>
    <t>Special Eco Sampling (Reference sites)</t>
  </si>
  <si>
    <t>Electrofishing Training</t>
  </si>
  <si>
    <t>MRB4 SPARROW model (RF1 scale)</t>
  </si>
  <si>
    <t>MRB4 SPARROW model (NHD scale)</t>
  </si>
  <si>
    <t>completion of journal article</t>
  </si>
  <si>
    <t>HQ Account (reserves)</t>
  </si>
  <si>
    <t>target off for streamgaging - this site has no streamgage. Years of QW sampling - take stream measure during every sampling trip. Years of no QW sampling - stream measure 6-8 times.</t>
  </si>
  <si>
    <t>rotate4-&gt;agcore</t>
  </si>
  <si>
    <t>Requested for FY11 in SU budgets</t>
  </si>
  <si>
    <t>Brasher taking Carpenter's (WILL) hours</t>
  </si>
  <si>
    <t>Gross Costs for FY12</t>
  </si>
  <si>
    <t>FY12 Target</t>
  </si>
  <si>
    <t>FY12 $ (Net)</t>
  </si>
  <si>
    <t>FY12 $ GROSS</t>
  </si>
  <si>
    <t>Total for FY12 =</t>
  </si>
  <si>
    <t>FY12</t>
  </si>
  <si>
    <t>GIS support</t>
  </si>
  <si>
    <t>Duggan</t>
  </si>
  <si>
    <t>Temple</t>
  </si>
  <si>
    <t>WSC GAGING COSTS</t>
  </si>
  <si>
    <t>from FY11 Submitted budgets ($/hr)</t>
  </si>
  <si>
    <t>FY11 * 1.00</t>
  </si>
  <si>
    <t xml:space="preserve"> estimated FY12 Net
Salary + Benefits
($/hr)</t>
  </si>
  <si>
    <t>FY12 Gross Salarly - 0.25 FTE</t>
  </si>
  <si>
    <r>
      <t>Gross</t>
    </r>
    <r>
      <rPr>
        <b/>
        <sz val="10"/>
        <rFont val="Arial"/>
        <family val="2"/>
      </rPr>
      <t xml:space="preserve"> Annual SW S&amp;T Costs 
</t>
    </r>
    <r>
      <rPr>
        <b/>
        <sz val="10"/>
        <color indexed="10"/>
        <rFont val="Arial"/>
        <family val="2"/>
      </rPr>
      <t>(at estimated FY12 NWQL prices (5% increase chem - 4.5% increase Eco)</t>
    </r>
  </si>
  <si>
    <t>07189000</t>
  </si>
  <si>
    <t>Elk River near Tiff City, MO</t>
  </si>
  <si>
    <t>vacant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</si>
</sst>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5" formatCode="&quot;$&quot;#,##0_);\(&quot;$&quot;#,##0\)"/>
    <numFmt numFmtId="164" formatCode="&quot;$&quot;#,##0.00"/>
    <numFmt numFmtId="165" formatCode="&quot;$&quot;#,##0"/>
    <numFmt numFmtId="166" formatCode="0.0"/>
    <numFmt numFmtId="167" formatCode="0.000"/>
    <numFmt numFmtId="168" formatCode="mmmm\ d\,\ yyyy"/>
    <numFmt numFmtId="169" formatCode="0.0%"/>
  </numFmts>
  <fonts count="4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8"/>
      <color indexed="10"/>
      <name val="Arial"/>
      <family val="2"/>
    </font>
    <font>
      <sz val="8"/>
      <color indexed="10"/>
      <name val="Arial"/>
      <family val="2"/>
    </font>
    <font>
      <sz val="8"/>
      <color indexed="81"/>
      <name val="Tahoma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b/>
      <sz val="11"/>
      <color indexed="10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10"/>
      <color indexed="10"/>
      <name val="Arial"/>
      <family val="2"/>
    </font>
    <font>
      <b/>
      <sz val="8"/>
      <color indexed="12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color indexed="8"/>
      <name val="Arial"/>
      <family val="2"/>
    </font>
    <font>
      <b/>
      <sz val="10"/>
      <color indexed="81"/>
      <name val="Tahoma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b/>
      <sz val="8"/>
      <color indexed="81"/>
      <name val="Tahoma"/>
      <family val="2"/>
    </font>
    <font>
      <sz val="7"/>
      <name val="Arial"/>
      <family val="2"/>
    </font>
    <font>
      <b/>
      <sz val="9"/>
      <color indexed="10"/>
      <name val="Arial"/>
      <family val="2"/>
    </font>
    <font>
      <b/>
      <sz val="9"/>
      <color indexed="12"/>
      <name val="Arial"/>
      <family val="2"/>
    </font>
    <font>
      <sz val="10"/>
      <color indexed="81"/>
      <name val="Tahoma"/>
      <family val="2"/>
    </font>
    <font>
      <b/>
      <sz val="10"/>
      <color indexed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b/>
      <sz val="9"/>
      <color indexed="10"/>
      <name val="Arial"/>
      <family val="2"/>
    </font>
    <font>
      <b/>
      <sz val="9"/>
      <color indexed="8"/>
      <name val="Arial"/>
      <family val="2"/>
    </font>
    <font>
      <sz val="8"/>
      <color indexed="12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rgb="FF000000"/>
      </patternFill>
    </fill>
    <fill>
      <patternFill patternType="solid">
        <fgColor rgb="FFFFFF00"/>
        <bgColor indexed="64"/>
      </patternFill>
    </fill>
  </fills>
  <borders count="7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22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/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medium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medium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medium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64"/>
      </right>
      <top/>
      <bottom style="thin">
        <color indexed="55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55"/>
      </right>
      <top/>
      <bottom style="thin">
        <color indexed="55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10"/>
      </top>
      <bottom style="double">
        <color indexed="64"/>
      </bottom>
      <diagonal/>
    </border>
    <border>
      <left/>
      <right style="thin">
        <color indexed="64"/>
      </right>
      <top style="medium">
        <color indexed="10"/>
      </top>
      <bottom style="double">
        <color indexed="64"/>
      </bottom>
      <diagonal/>
    </border>
    <border>
      <left style="medium">
        <color indexed="10"/>
      </left>
      <right/>
      <top/>
      <bottom style="thin">
        <color indexed="64"/>
      </bottom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rgb="FFA6A6A6"/>
      </right>
      <top style="medium">
        <color indexed="64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medium">
        <color indexed="64"/>
      </top>
      <bottom style="thin">
        <color rgb="FFA6A6A6"/>
      </bottom>
      <diagonal/>
    </border>
    <border>
      <left style="thin">
        <color rgb="FFA6A6A6"/>
      </left>
      <right/>
      <top style="medium">
        <color indexed="64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/>
      <top style="thin">
        <color rgb="FFA6A6A6"/>
      </top>
      <bottom style="medium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633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left" vertical="center" wrapText="1"/>
    </xf>
    <xf numFmtId="165" fontId="2" fillId="2" borderId="4" xfId="0" applyNumberFormat="1" applyFont="1" applyFill="1" applyBorder="1" applyAlignment="1">
      <alignment horizontal="center" vertical="center" wrapText="1"/>
    </xf>
    <xf numFmtId="165" fontId="2" fillId="0" borderId="4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left" vertical="center" wrapText="1"/>
    </xf>
    <xf numFmtId="165" fontId="2" fillId="2" borderId="5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65" fontId="3" fillId="2" borderId="6" xfId="0" applyNumberFormat="1" applyFont="1" applyFill="1" applyBorder="1" applyAlignment="1">
      <alignment horizontal="center" vertical="center" wrapText="1"/>
    </xf>
    <xf numFmtId="165" fontId="3" fillId="0" borderId="6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164" fontId="2" fillId="0" borderId="5" xfId="0" applyNumberFormat="1" applyFont="1" applyFill="1" applyBorder="1" applyAlignment="1">
      <alignment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Fill="1" applyAlignment="1">
      <alignment horizontal="center" vertical="center" wrapText="1"/>
    </xf>
    <xf numFmtId="165" fontId="2" fillId="0" borderId="0" xfId="0" applyNumberFormat="1" applyFont="1" applyFill="1" applyAlignment="1">
      <alignment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Alignment="1">
      <alignment horizontal="center" vertical="center" wrapText="1"/>
    </xf>
    <xf numFmtId="164" fontId="8" fillId="0" borderId="4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165" fontId="9" fillId="3" borderId="8" xfId="0" applyNumberFormat="1" applyFont="1" applyFill="1" applyBorder="1" applyAlignment="1">
      <alignment horizontal="center" vertical="center" wrapText="1"/>
    </xf>
    <xf numFmtId="165" fontId="9" fillId="4" borderId="8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left" vertical="center" wrapText="1"/>
    </xf>
    <xf numFmtId="49" fontId="9" fillId="2" borderId="0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49" fontId="9" fillId="2" borderId="9" xfId="0" applyNumberFormat="1" applyFont="1" applyFill="1" applyBorder="1" applyAlignment="1">
      <alignment horizontal="center" vertical="center" wrapText="1"/>
    </xf>
    <xf numFmtId="1" fontId="4" fillId="2" borderId="9" xfId="0" applyNumberFormat="1" applyFont="1" applyFill="1" applyBorder="1" applyAlignment="1" applyProtection="1">
      <alignment horizontal="center" vertical="center" wrapText="1"/>
      <protection locked="0"/>
    </xf>
    <xf numFmtId="165" fontId="11" fillId="2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>
      <alignment horizontal="left" vertical="center" wrapText="1"/>
    </xf>
    <xf numFmtId="49" fontId="11" fillId="5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vertical="center" wrapText="1"/>
    </xf>
    <xf numFmtId="49" fontId="11" fillId="5" borderId="1" xfId="0" applyNumberFormat="1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49" fontId="11" fillId="3" borderId="1" xfId="0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left" vertical="center"/>
    </xf>
    <xf numFmtId="49" fontId="11" fillId="3" borderId="1" xfId="0" applyNumberFormat="1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 wrapText="1"/>
    </xf>
    <xf numFmtId="1" fontId="8" fillId="0" borderId="0" xfId="0" applyNumberFormat="1" applyFont="1" applyFill="1" applyBorder="1" applyAlignment="1">
      <alignment horizontal="center" vertical="center" wrapText="1"/>
    </xf>
    <xf numFmtId="165" fontId="11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165" fontId="3" fillId="3" borderId="8" xfId="0" applyNumberFormat="1" applyFont="1" applyFill="1" applyBorder="1" applyAlignment="1">
      <alignment horizontal="center" vertical="center" wrapText="1"/>
    </xf>
    <xf numFmtId="165" fontId="3" fillId="3" borderId="12" xfId="0" applyNumberFormat="1" applyFont="1" applyFill="1" applyBorder="1" applyAlignment="1">
      <alignment horizontal="center" vertical="center" wrapText="1"/>
    </xf>
    <xf numFmtId="165" fontId="3" fillId="4" borderId="8" xfId="0" applyNumberFormat="1" applyFont="1" applyFill="1" applyBorder="1" applyAlignment="1">
      <alignment horizontal="center" vertical="center" wrapText="1"/>
    </xf>
    <xf numFmtId="165" fontId="3" fillId="6" borderId="13" xfId="0" applyNumberFormat="1" applyFont="1" applyFill="1" applyBorder="1" applyAlignment="1">
      <alignment horizontal="center" vertical="center" wrapText="1"/>
    </xf>
    <xf numFmtId="165" fontId="3" fillId="6" borderId="8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49" fontId="2" fillId="0" borderId="9" xfId="0" applyNumberFormat="1" applyFont="1" applyBorder="1" applyAlignment="1">
      <alignment horizontal="center"/>
    </xf>
    <xf numFmtId="0" fontId="2" fillId="0" borderId="0" xfId="0" applyFont="1"/>
    <xf numFmtId="49" fontId="2" fillId="0" borderId="14" xfId="0" applyNumberFormat="1" applyFont="1" applyFill="1" applyBorder="1" applyAlignment="1">
      <alignment horizontal="left"/>
    </xf>
    <xf numFmtId="49" fontId="2" fillId="0" borderId="15" xfId="0" applyNumberFormat="1" applyFont="1" applyBorder="1" applyAlignment="1">
      <alignment horizontal="center"/>
    </xf>
    <xf numFmtId="49" fontId="2" fillId="0" borderId="0" xfId="0" applyNumberFormat="1" applyFont="1" applyFill="1" applyBorder="1" applyAlignment="1">
      <alignment horizontal="left" vertical="top"/>
    </xf>
    <xf numFmtId="49" fontId="2" fillId="0" borderId="9" xfId="0" applyNumberFormat="1" applyFont="1" applyBorder="1" applyAlignment="1">
      <alignment horizontal="center" vertical="top"/>
    </xf>
    <xf numFmtId="49" fontId="8" fillId="0" borderId="0" xfId="0" applyNumberFormat="1" applyFont="1" applyFill="1" applyBorder="1" applyAlignment="1">
      <alignment horizontal="left"/>
    </xf>
    <xf numFmtId="49" fontId="2" fillId="0" borderId="16" xfId="0" applyNumberFormat="1" applyFont="1" applyFill="1" applyBorder="1" applyAlignment="1">
      <alignment horizontal="left"/>
    </xf>
    <xf numFmtId="49" fontId="2" fillId="0" borderId="17" xfId="0" applyNumberFormat="1" applyFont="1" applyBorder="1" applyAlignment="1">
      <alignment horizontal="center"/>
    </xf>
    <xf numFmtId="0" fontId="3" fillId="6" borderId="18" xfId="0" applyFont="1" applyFill="1" applyBorder="1" applyAlignment="1">
      <alignment horizontal="center" vertical="center"/>
    </xf>
    <xf numFmtId="165" fontId="4" fillId="2" borderId="2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1" fillId="0" borderId="0" xfId="0" applyFont="1" applyBorder="1"/>
    <xf numFmtId="0" fontId="11" fillId="0" borderId="0" xfId="0" applyFont="1" applyBorder="1" applyAlignment="1">
      <alignment horizontal="center"/>
    </xf>
    <xf numFmtId="165" fontId="9" fillId="0" borderId="0" xfId="0" applyNumberFormat="1" applyFont="1" applyBorder="1" applyAlignment="1">
      <alignment horizontal="center"/>
    </xf>
    <xf numFmtId="0" fontId="12" fillId="7" borderId="0" xfId="0" applyFont="1" applyFill="1" applyBorder="1" applyAlignment="1">
      <alignment horizontal="center" vertical="center" wrapText="1"/>
    </xf>
    <xf numFmtId="165" fontId="12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center" vertical="center" wrapText="1"/>
    </xf>
    <xf numFmtId="165" fontId="15" fillId="0" borderId="8" xfId="0" applyNumberFormat="1" applyFont="1" applyFill="1" applyBorder="1" applyAlignment="1">
      <alignment horizontal="center" vertical="center" wrapText="1"/>
    </xf>
    <xf numFmtId="0" fontId="12" fillId="0" borderId="0" xfId="0" applyFont="1"/>
    <xf numFmtId="165" fontId="12" fillId="5" borderId="0" xfId="0" applyNumberFormat="1" applyFont="1" applyFill="1" applyBorder="1" applyAlignment="1">
      <alignment horizontal="center" vertical="center" wrapText="1"/>
    </xf>
    <xf numFmtId="0" fontId="12" fillId="7" borderId="0" xfId="0" applyFont="1" applyFill="1" applyBorder="1" applyAlignment="1">
      <alignment vertical="center" wrapText="1"/>
    </xf>
    <xf numFmtId="165" fontId="12" fillId="4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Border="1"/>
    <xf numFmtId="165" fontId="12" fillId="0" borderId="0" xfId="0" applyNumberFormat="1" applyFont="1" applyBorder="1" applyAlignment="1">
      <alignment horizontal="center"/>
    </xf>
    <xf numFmtId="0" fontId="16" fillId="0" borderId="0" xfId="0" applyFont="1"/>
    <xf numFmtId="165" fontId="4" fillId="0" borderId="2" xfId="0" applyNumberFormat="1" applyFont="1" applyFill="1" applyBorder="1" applyAlignment="1">
      <alignment horizontal="center" vertical="center" wrapText="1"/>
    </xf>
    <xf numFmtId="165" fontId="2" fillId="0" borderId="4" xfId="0" applyNumberFormat="1" applyFont="1" applyFill="1" applyBorder="1" applyAlignment="1">
      <alignment horizontal="left" vertical="center" wrapText="1"/>
    </xf>
    <xf numFmtId="165" fontId="3" fillId="3" borderId="6" xfId="0" applyNumberFormat="1" applyFont="1" applyFill="1" applyBorder="1" applyAlignment="1">
      <alignment horizontal="center" vertical="center" wrapText="1"/>
    </xf>
    <xf numFmtId="169" fontId="1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vertical="center" wrapText="1"/>
    </xf>
    <xf numFmtId="165" fontId="0" fillId="0" borderId="0" xfId="0" applyNumberFormat="1"/>
    <xf numFmtId="165" fontId="14" fillId="0" borderId="0" xfId="0" applyNumberFormat="1" applyFont="1"/>
    <xf numFmtId="165" fontId="5" fillId="0" borderId="0" xfId="0" applyNumberFormat="1" applyFont="1"/>
    <xf numFmtId="165" fontId="3" fillId="0" borderId="0" xfId="0" applyNumberFormat="1" applyFont="1"/>
    <xf numFmtId="165" fontId="8" fillId="0" borderId="4" xfId="0" applyNumberFormat="1" applyFont="1" applyFill="1" applyBorder="1" applyAlignment="1">
      <alignment horizontal="center" vertical="center" wrapText="1"/>
    </xf>
    <xf numFmtId="165" fontId="8" fillId="0" borderId="4" xfId="0" applyNumberFormat="1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165" fontId="4" fillId="0" borderId="6" xfId="0" applyNumberFormat="1" applyFont="1" applyFill="1" applyBorder="1" applyAlignment="1">
      <alignment horizontal="center" vertical="center" wrapText="1"/>
    </xf>
    <xf numFmtId="164" fontId="8" fillId="0" borderId="19" xfId="0" applyNumberFormat="1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left" vertical="center" wrapText="1"/>
    </xf>
    <xf numFmtId="49" fontId="11" fillId="0" borderId="0" xfId="0" applyNumberFormat="1" applyFont="1" applyFill="1" applyBorder="1" applyAlignment="1">
      <alignment horizontal="left" vertical="center"/>
    </xf>
    <xf numFmtId="165" fontId="14" fillId="0" borderId="16" xfId="0" applyNumberFormat="1" applyFont="1" applyBorder="1"/>
    <xf numFmtId="165" fontId="5" fillId="0" borderId="16" xfId="0" applyNumberFormat="1" applyFont="1" applyBorder="1"/>
    <xf numFmtId="165" fontId="3" fillId="0" borderId="16" xfId="0" applyNumberFormat="1" applyFont="1" applyBorder="1"/>
    <xf numFmtId="0" fontId="3" fillId="0" borderId="0" xfId="0" applyFont="1" applyAlignment="1">
      <alignment horizontal="center" vertical="center"/>
    </xf>
    <xf numFmtId="165" fontId="3" fillId="0" borderId="0" xfId="0" applyNumberFormat="1" applyFont="1" applyBorder="1"/>
    <xf numFmtId="165" fontId="17" fillId="0" borderId="0" xfId="0" applyNumberFormat="1" applyFont="1" applyFill="1" applyBorder="1" applyAlignment="1">
      <alignment vertical="center"/>
    </xf>
    <xf numFmtId="165" fontId="17" fillId="0" borderId="0" xfId="0" applyNumberFormat="1" applyFont="1" applyFill="1" applyBorder="1" applyAlignment="1">
      <alignment horizontal="center" vertical="center" wrapText="1"/>
    </xf>
    <xf numFmtId="165" fontId="21" fillId="0" borderId="2" xfId="0" applyNumberFormat="1" applyFont="1" applyFill="1" applyBorder="1" applyAlignment="1">
      <alignment horizontal="center" vertical="center" wrapText="1"/>
    </xf>
    <xf numFmtId="165" fontId="17" fillId="0" borderId="2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3" fontId="17" fillId="4" borderId="2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/>
    <xf numFmtId="5" fontId="16" fillId="0" borderId="0" xfId="0" applyNumberFormat="1" applyFont="1" applyFill="1" applyBorder="1" applyAlignment="1" applyProtection="1">
      <alignment horizontal="left" vertical="center"/>
    </xf>
    <xf numFmtId="5" fontId="16" fillId="0" borderId="16" xfId="0" applyNumberFormat="1" applyFont="1" applyFill="1" applyBorder="1" applyAlignment="1" applyProtection="1">
      <alignment horizontal="left" vertical="center"/>
    </xf>
    <xf numFmtId="5" fontId="0" fillId="0" borderId="16" xfId="0" applyNumberFormat="1" applyBorder="1"/>
    <xf numFmtId="5" fontId="12" fillId="0" borderId="0" xfId="0" applyNumberFormat="1" applyFont="1" applyFill="1" applyBorder="1" applyAlignment="1">
      <alignment horizontal="center" vertical="center" wrapText="1"/>
    </xf>
    <xf numFmtId="5" fontId="0" fillId="0" borderId="0" xfId="0" applyNumberFormat="1"/>
    <xf numFmtId="0" fontId="0" fillId="0" borderId="16" xfId="0" applyBorder="1"/>
    <xf numFmtId="0" fontId="3" fillId="0" borderId="16" xfId="0" applyFont="1" applyBorder="1" applyAlignment="1">
      <alignment horizontal="center" vertical="center" wrapText="1"/>
    </xf>
    <xf numFmtId="165" fontId="3" fillId="3" borderId="21" xfId="0" applyNumberFormat="1" applyFont="1" applyFill="1" applyBorder="1" applyAlignment="1">
      <alignment horizontal="center" vertical="center" wrapText="1"/>
    </xf>
    <xf numFmtId="169" fontId="2" fillId="0" borderId="0" xfId="0" applyNumberFormat="1" applyFont="1"/>
    <xf numFmtId="5" fontId="16" fillId="0" borderId="22" xfId="0" applyNumberFormat="1" applyFont="1" applyFill="1" applyBorder="1" applyAlignment="1" applyProtection="1">
      <alignment horizontal="left" vertical="center"/>
    </xf>
    <xf numFmtId="5" fontId="16" fillId="0" borderId="23" xfId="0" applyNumberFormat="1" applyFont="1" applyFill="1" applyBorder="1" applyAlignment="1" applyProtection="1">
      <alignment horizontal="left" vertical="center"/>
    </xf>
    <xf numFmtId="5" fontId="16" fillId="0" borderId="24" xfId="0" applyNumberFormat="1" applyFont="1" applyFill="1" applyBorder="1" applyAlignment="1" applyProtection="1">
      <alignment horizontal="left" vertical="center"/>
    </xf>
    <xf numFmtId="5" fontId="16" fillId="0" borderId="8" xfId="0" applyNumberFormat="1" applyFont="1" applyFill="1" applyBorder="1" applyAlignment="1">
      <alignment horizontal="left"/>
    </xf>
    <xf numFmtId="5" fontId="16" fillId="0" borderId="8" xfId="0" applyNumberFormat="1" applyFont="1" applyFill="1" applyBorder="1" applyAlignment="1" applyProtection="1">
      <alignment horizontal="left" vertical="center"/>
    </xf>
    <xf numFmtId="5" fontId="16" fillId="0" borderId="26" xfId="0" applyNumberFormat="1" applyFont="1" applyFill="1" applyBorder="1" applyAlignment="1">
      <alignment horizontal="left" vertical="center" wrapText="1"/>
    </xf>
    <xf numFmtId="5" fontId="16" fillId="0" borderId="26" xfId="0" applyNumberFormat="1" applyFont="1" applyBorder="1" applyAlignment="1">
      <alignment horizontal="center" vertical="center" wrapText="1"/>
    </xf>
    <xf numFmtId="5" fontId="16" fillId="0" borderId="0" xfId="0" applyNumberFormat="1" applyFont="1" applyBorder="1"/>
    <xf numFmtId="5" fontId="16" fillId="0" borderId="0" xfId="0" applyNumberFormat="1" applyFont="1" applyFill="1" applyBorder="1"/>
    <xf numFmtId="5" fontId="16" fillId="0" borderId="16" xfId="0" applyNumberFormat="1" applyFont="1" applyBorder="1"/>
    <xf numFmtId="5" fontId="16" fillId="0" borderId="16" xfId="0" applyNumberFormat="1" applyFont="1" applyFill="1" applyBorder="1"/>
    <xf numFmtId="5" fontId="16" fillId="0" borderId="8" xfId="0" applyNumberFormat="1" applyFont="1" applyBorder="1"/>
    <xf numFmtId="5" fontId="16" fillId="0" borderId="0" xfId="0" applyNumberFormat="1" applyFont="1" applyFill="1" applyBorder="1" applyAlignment="1">
      <alignment horizontal="left" vertical="center" wrapText="1"/>
    </xf>
    <xf numFmtId="5" fontId="16" fillId="0" borderId="0" xfId="0" applyNumberFormat="1" applyFont="1"/>
    <xf numFmtId="165" fontId="17" fillId="0" borderId="0" xfId="0" applyNumberFormat="1" applyFont="1"/>
    <xf numFmtId="165" fontId="9" fillId="3" borderId="14" xfId="0" applyNumberFormat="1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vertical="center" wrapText="1"/>
    </xf>
    <xf numFmtId="0" fontId="11" fillId="5" borderId="10" xfId="0" applyFont="1" applyFill="1" applyBorder="1" applyAlignment="1">
      <alignment vertical="center" wrapText="1"/>
    </xf>
    <xf numFmtId="0" fontId="11" fillId="3" borderId="11" xfId="0" applyFont="1" applyFill="1" applyBorder="1" applyAlignment="1">
      <alignment vertical="center" wrapText="1"/>
    </xf>
    <xf numFmtId="0" fontId="11" fillId="5" borderId="28" xfId="0" applyFont="1" applyFill="1" applyBorder="1" applyAlignment="1">
      <alignment vertical="center" wrapText="1"/>
    </xf>
    <xf numFmtId="0" fontId="11" fillId="5" borderId="11" xfId="0" applyFont="1" applyFill="1" applyBorder="1" applyAlignment="1">
      <alignment vertical="center" wrapText="1"/>
    </xf>
    <xf numFmtId="0" fontId="11" fillId="3" borderId="28" xfId="0" applyFont="1" applyFill="1" applyBorder="1" applyAlignment="1">
      <alignment vertical="center" wrapText="1"/>
    </xf>
    <xf numFmtId="165" fontId="20" fillId="0" borderId="0" xfId="0" applyNumberFormat="1" applyFont="1"/>
    <xf numFmtId="14" fontId="11" fillId="0" borderId="0" xfId="0" applyNumberFormat="1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top"/>
    </xf>
    <xf numFmtId="1" fontId="16" fillId="0" borderId="26" xfId="0" applyNumberFormat="1" applyFont="1" applyFill="1" applyBorder="1" applyAlignment="1">
      <alignment horizontal="left" vertical="center" wrapText="1"/>
    </xf>
    <xf numFmtId="1" fontId="16" fillId="0" borderId="0" xfId="0" applyNumberFormat="1" applyFont="1" applyFill="1" applyBorder="1" applyAlignment="1" applyProtection="1">
      <alignment horizontal="left" vertical="center"/>
    </xf>
    <xf numFmtId="1" fontId="16" fillId="0" borderId="16" xfId="0" applyNumberFormat="1" applyFont="1" applyFill="1" applyBorder="1" applyAlignment="1" applyProtection="1">
      <alignment horizontal="left" vertical="center"/>
    </xf>
    <xf numFmtId="1" fontId="16" fillId="0" borderId="8" xfId="0" applyNumberFormat="1" applyFont="1" applyFill="1" applyBorder="1" applyAlignment="1" applyProtection="1">
      <alignment horizontal="left" vertical="center"/>
    </xf>
    <xf numFmtId="1" fontId="0" fillId="0" borderId="0" xfId="0" applyNumberFormat="1"/>
    <xf numFmtId="1" fontId="0" fillId="0" borderId="16" xfId="0" applyNumberFormat="1" applyBorder="1"/>
    <xf numFmtId="5" fontId="16" fillId="0" borderId="29" xfId="0" applyNumberFormat="1" applyFont="1" applyFill="1" applyBorder="1" applyAlignment="1" applyProtection="1">
      <alignment horizontal="left" vertical="center"/>
    </xf>
    <xf numFmtId="1" fontId="16" fillId="0" borderId="29" xfId="0" applyNumberFormat="1" applyFont="1" applyFill="1" applyBorder="1" applyAlignment="1" applyProtection="1">
      <alignment horizontal="left" vertical="center"/>
    </xf>
    <xf numFmtId="5" fontId="16" fillId="0" borderId="29" xfId="0" applyNumberFormat="1" applyFont="1" applyBorder="1"/>
    <xf numFmtId="5" fontId="16" fillId="0" borderId="29" xfId="0" applyNumberFormat="1" applyFont="1" applyFill="1" applyBorder="1"/>
    <xf numFmtId="0" fontId="0" fillId="0" borderId="0" xfId="0" applyBorder="1"/>
    <xf numFmtId="5" fontId="0" fillId="0" borderId="0" xfId="0" applyNumberFormat="1" applyBorder="1"/>
    <xf numFmtId="0" fontId="9" fillId="4" borderId="30" xfId="0" applyFont="1" applyFill="1" applyBorder="1" applyAlignment="1">
      <alignment horizontal="center" vertical="center" wrapText="1"/>
    </xf>
    <xf numFmtId="49" fontId="0" fillId="0" borderId="0" xfId="0" applyNumberForma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0" xfId="0" applyFont="1" applyFill="1" applyAlignment="1">
      <alignment horizontal="center"/>
    </xf>
    <xf numFmtId="0" fontId="16" fillId="9" borderId="0" xfId="0" applyFont="1" applyFill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9" borderId="0" xfId="0" applyFont="1" applyFill="1" applyBorder="1" applyAlignment="1">
      <alignment horizontal="center"/>
    </xf>
    <xf numFmtId="0" fontId="16" fillId="0" borderId="16" xfId="0" applyFont="1" applyFill="1" applyBorder="1" applyAlignment="1">
      <alignment horizontal="center"/>
    </xf>
    <xf numFmtId="0" fontId="12" fillId="0" borderId="16" xfId="0" applyFont="1" applyBorder="1" applyAlignment="1">
      <alignment horizontal="center" vertical="center" wrapText="1"/>
    </xf>
    <xf numFmtId="0" fontId="12" fillId="0" borderId="16" xfId="0" applyFont="1" applyBorder="1" applyAlignment="1">
      <alignment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2" fillId="5" borderId="1" xfId="0" applyFont="1" applyFill="1" applyBorder="1"/>
    <xf numFmtId="165" fontId="0" fillId="5" borderId="1" xfId="0" applyNumberFormat="1" applyFill="1" applyBorder="1"/>
    <xf numFmtId="0" fontId="11" fillId="5" borderId="1" xfId="0" applyFont="1" applyFill="1" applyBorder="1" applyAlignment="1">
      <alignment vertical="center" wrapText="1"/>
    </xf>
    <xf numFmtId="49" fontId="12" fillId="3" borderId="1" xfId="0" applyNumberFormat="1" applyFont="1" applyFill="1" applyBorder="1"/>
    <xf numFmtId="0" fontId="12" fillId="3" borderId="1" xfId="0" applyFont="1" applyFill="1" applyBorder="1"/>
    <xf numFmtId="165" fontId="0" fillId="3" borderId="1" xfId="0" applyNumberFormat="1" applyFill="1" applyBorder="1"/>
    <xf numFmtId="0" fontId="11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/>
    </xf>
    <xf numFmtId="49" fontId="12" fillId="5" borderId="1" xfId="0" applyNumberFormat="1" applyFont="1" applyFill="1" applyBorder="1"/>
    <xf numFmtId="165" fontId="11" fillId="5" borderId="1" xfId="0" applyNumberFormat="1" applyFont="1" applyFill="1" applyBorder="1" applyAlignment="1">
      <alignment horizontal="right" vertical="center" wrapText="1"/>
    </xf>
    <xf numFmtId="0" fontId="11" fillId="5" borderId="1" xfId="0" applyFont="1" applyFill="1" applyBorder="1" applyAlignment="1" applyProtection="1">
      <alignment horizontal="left" vertical="center" wrapText="1"/>
      <protection locked="0"/>
    </xf>
    <xf numFmtId="165" fontId="11" fillId="3" borderId="1" xfId="0" applyNumberFormat="1" applyFont="1" applyFill="1" applyBorder="1" applyAlignment="1">
      <alignment horizontal="right" vertical="center" wrapText="1"/>
    </xf>
    <xf numFmtId="0" fontId="11" fillId="5" borderId="1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vertical="center"/>
    </xf>
    <xf numFmtId="0" fontId="12" fillId="5" borderId="1" xfId="0" applyFont="1" applyFill="1" applyBorder="1" applyAlignment="1">
      <alignment horizontal="left"/>
    </xf>
    <xf numFmtId="0" fontId="11" fillId="5" borderId="1" xfId="0" applyFont="1" applyFill="1" applyBorder="1" applyAlignment="1" applyProtection="1">
      <alignment horizontal="left" vertical="center"/>
      <protection locked="0"/>
    </xf>
    <xf numFmtId="0" fontId="0" fillId="5" borderId="1" xfId="0" applyFill="1" applyBorder="1"/>
    <xf numFmtId="49" fontId="0" fillId="5" borderId="1" xfId="0" applyNumberFormat="1" applyFill="1" applyBorder="1"/>
    <xf numFmtId="0" fontId="19" fillId="0" borderId="0" xfId="0" applyFont="1"/>
    <xf numFmtId="0" fontId="18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vertical="center" wrapText="1"/>
    </xf>
    <xf numFmtId="0" fontId="15" fillId="0" borderId="31" xfId="0" applyFont="1" applyFill="1" applyBorder="1" applyAlignment="1">
      <alignment vertical="center" wrapText="1"/>
    </xf>
    <xf numFmtId="0" fontId="16" fillId="0" borderId="31" xfId="0" applyFont="1" applyBorder="1"/>
    <xf numFmtId="165" fontId="15" fillId="0" borderId="31" xfId="0" applyNumberFormat="1" applyFont="1" applyBorder="1" applyAlignment="1">
      <alignment horizontal="center"/>
    </xf>
    <xf numFmtId="169" fontId="15" fillId="0" borderId="31" xfId="0" applyNumberFormat="1" applyFont="1" applyFill="1" applyBorder="1" applyAlignment="1">
      <alignment horizontal="center" vertical="center" wrapText="1"/>
    </xf>
    <xf numFmtId="165" fontId="3" fillId="5" borderId="6" xfId="0" applyNumberFormat="1" applyFont="1" applyFill="1" applyBorder="1" applyAlignment="1">
      <alignment horizontal="right" vertical="center" wrapText="1"/>
    </xf>
    <xf numFmtId="165" fontId="4" fillId="5" borderId="2" xfId="0" applyNumberFormat="1" applyFont="1" applyFill="1" applyBorder="1" applyAlignment="1">
      <alignment horizontal="right" vertical="center" wrapText="1"/>
    </xf>
    <xf numFmtId="165" fontId="2" fillId="5" borderId="4" xfId="0" applyNumberFormat="1" applyFont="1" applyFill="1" applyBorder="1" applyAlignment="1">
      <alignment horizontal="right" vertical="center" wrapText="1"/>
    </xf>
    <xf numFmtId="165" fontId="8" fillId="5" borderId="4" xfId="0" applyNumberFormat="1" applyFont="1" applyFill="1" applyBorder="1" applyAlignment="1">
      <alignment horizontal="right" vertical="center" wrapText="1"/>
    </xf>
    <xf numFmtId="165" fontId="4" fillId="5" borderId="6" xfId="0" applyNumberFormat="1" applyFont="1" applyFill="1" applyBorder="1" applyAlignment="1">
      <alignment horizontal="right" vertical="center" wrapText="1"/>
    </xf>
    <xf numFmtId="165" fontId="2" fillId="5" borderId="0" xfId="0" applyNumberFormat="1" applyFont="1" applyFill="1" applyAlignment="1">
      <alignment horizontal="right" vertical="center" wrapText="1"/>
    </xf>
    <xf numFmtId="165" fontId="21" fillId="8" borderId="2" xfId="0" applyNumberFormat="1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left" vertical="center" wrapText="1"/>
    </xf>
    <xf numFmtId="165" fontId="3" fillId="0" borderId="32" xfId="0" applyNumberFormat="1" applyFont="1" applyFill="1" applyBorder="1" applyAlignment="1">
      <alignment horizontal="center" vertical="center" wrapText="1"/>
    </xf>
    <xf numFmtId="165" fontId="3" fillId="2" borderId="32" xfId="0" applyNumberFormat="1" applyFont="1" applyFill="1" applyBorder="1" applyAlignment="1">
      <alignment horizontal="center" vertical="center" wrapText="1"/>
    </xf>
    <xf numFmtId="165" fontId="3" fillId="5" borderId="32" xfId="0" applyNumberFormat="1" applyFont="1" applyFill="1" applyBorder="1" applyAlignment="1">
      <alignment horizontal="right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left" vertical="center" wrapText="1"/>
    </xf>
    <xf numFmtId="165" fontId="4" fillId="0" borderId="32" xfId="0" applyNumberFormat="1" applyFont="1" applyFill="1" applyBorder="1" applyAlignment="1">
      <alignment horizontal="center" vertical="center" wrapText="1"/>
    </xf>
    <xf numFmtId="165" fontId="4" fillId="2" borderId="32" xfId="0" applyNumberFormat="1" applyFont="1" applyFill="1" applyBorder="1" applyAlignment="1">
      <alignment horizontal="center" vertical="center" wrapText="1"/>
    </xf>
    <xf numFmtId="165" fontId="4" fillId="5" borderId="32" xfId="0" applyNumberFormat="1" applyFont="1" applyFill="1" applyBorder="1" applyAlignment="1">
      <alignment horizontal="right" vertical="center" wrapText="1"/>
    </xf>
    <xf numFmtId="0" fontId="3" fillId="0" borderId="32" xfId="0" applyFont="1" applyFill="1" applyBorder="1" applyAlignment="1">
      <alignment vertical="center" wrapText="1"/>
    </xf>
    <xf numFmtId="165" fontId="8" fillId="2" borderId="4" xfId="0" applyNumberFormat="1" applyFont="1" applyFill="1" applyBorder="1" applyAlignment="1">
      <alignment horizontal="center" vertical="center"/>
    </xf>
    <xf numFmtId="165" fontId="8" fillId="2" borderId="5" xfId="0" applyNumberFormat="1" applyFont="1" applyFill="1" applyBorder="1" applyAlignment="1">
      <alignment horizontal="center" vertical="center" wrapText="1"/>
    </xf>
    <xf numFmtId="165" fontId="8" fillId="2" borderId="19" xfId="0" applyNumberFormat="1" applyFont="1" applyFill="1" applyBorder="1" applyAlignment="1">
      <alignment horizontal="center" vertical="center"/>
    </xf>
    <xf numFmtId="2" fontId="3" fillId="4" borderId="2" xfId="0" applyNumberFormat="1" applyFont="1" applyFill="1" applyBorder="1" applyAlignment="1">
      <alignment horizontal="center" vertical="center" wrapText="1"/>
    </xf>
    <xf numFmtId="2" fontId="3" fillId="4" borderId="4" xfId="0" applyNumberFormat="1" applyFont="1" applyFill="1" applyBorder="1" applyAlignment="1">
      <alignment horizontal="center" vertical="center" wrapText="1"/>
    </xf>
    <xf numFmtId="2" fontId="2" fillId="4" borderId="4" xfId="0" applyNumberFormat="1" applyFont="1" applyFill="1" applyBorder="1" applyAlignment="1">
      <alignment horizontal="center" vertical="center" wrapText="1"/>
    </xf>
    <xf numFmtId="2" fontId="3" fillId="4" borderId="6" xfId="0" applyNumberFormat="1" applyFont="1" applyFill="1" applyBorder="1" applyAlignment="1">
      <alignment horizontal="center" vertical="center" wrapText="1"/>
    </xf>
    <xf numFmtId="2" fontId="3" fillId="4" borderId="32" xfId="0" applyNumberFormat="1" applyFont="1" applyFill="1" applyBorder="1" applyAlignment="1">
      <alignment horizontal="center" vertical="center" wrapText="1"/>
    </xf>
    <xf numFmtId="2" fontId="8" fillId="4" borderId="4" xfId="0" applyNumberFormat="1" applyFont="1" applyFill="1" applyBorder="1" applyAlignment="1">
      <alignment horizontal="center" vertical="center" wrapText="1"/>
    </xf>
    <xf numFmtId="2" fontId="4" fillId="4" borderId="32" xfId="0" applyNumberFormat="1" applyFont="1" applyFill="1" applyBorder="1" applyAlignment="1">
      <alignment horizontal="center" vertical="center" wrapText="1"/>
    </xf>
    <xf numFmtId="165" fontId="2" fillId="10" borderId="4" xfId="0" applyNumberFormat="1" applyFont="1" applyFill="1" applyBorder="1" applyAlignment="1">
      <alignment horizontal="center" vertical="center" wrapText="1"/>
    </xf>
    <xf numFmtId="165" fontId="8" fillId="2" borderId="32" xfId="0" applyNumberFormat="1" applyFont="1" applyFill="1" applyBorder="1" applyAlignment="1">
      <alignment horizontal="center" vertical="center" wrapText="1"/>
    </xf>
    <xf numFmtId="165" fontId="8" fillId="0" borderId="32" xfId="0" applyNumberFormat="1" applyFont="1" applyFill="1" applyBorder="1" applyAlignment="1">
      <alignment horizontal="center" vertical="center" wrapText="1"/>
    </xf>
    <xf numFmtId="0" fontId="3" fillId="0" borderId="26" xfId="0" applyFont="1" applyFill="1" applyBorder="1"/>
    <xf numFmtId="0" fontId="19" fillId="0" borderId="0" xfId="0" applyFont="1" applyFill="1"/>
    <xf numFmtId="0" fontId="19" fillId="0" borderId="4" xfId="0" applyFont="1" applyFill="1" applyBorder="1" applyAlignment="1">
      <alignment horizontal="left" vertical="center" wrapText="1"/>
    </xf>
    <xf numFmtId="0" fontId="24" fillId="0" borderId="4" xfId="0" applyFont="1" applyFill="1" applyBorder="1" applyAlignment="1">
      <alignment horizontal="left" vertical="center" wrapText="1"/>
    </xf>
    <xf numFmtId="164" fontId="24" fillId="0" borderId="4" xfId="0" applyNumberFormat="1" applyFont="1" applyFill="1" applyBorder="1" applyAlignment="1">
      <alignment vertical="center" wrapText="1"/>
    </xf>
    <xf numFmtId="0" fontId="19" fillId="0" borderId="19" xfId="0" applyFont="1" applyFill="1" applyBorder="1" applyAlignment="1">
      <alignment horizontal="left" vertical="center" wrapText="1"/>
    </xf>
    <xf numFmtId="0" fontId="19" fillId="0" borderId="26" xfId="0" applyFont="1" applyFill="1" applyBorder="1"/>
    <xf numFmtId="0" fontId="18" fillId="0" borderId="33" xfId="0" applyFont="1" applyFill="1" applyBorder="1" applyAlignment="1">
      <alignment horizontal="left" vertical="center" wrapText="1"/>
    </xf>
    <xf numFmtId="0" fontId="24" fillId="0" borderId="6" xfId="0" applyFont="1" applyFill="1" applyBorder="1" applyAlignment="1">
      <alignment horizontal="left" vertical="center" wrapText="1"/>
    </xf>
    <xf numFmtId="0" fontId="24" fillId="0" borderId="6" xfId="0" applyFont="1" applyFill="1" applyBorder="1" applyAlignment="1">
      <alignment vertical="center" wrapText="1"/>
    </xf>
    <xf numFmtId="0" fontId="18" fillId="0" borderId="9" xfId="0" applyFont="1" applyFill="1" applyBorder="1" applyAlignment="1">
      <alignment horizontal="left" vertical="center" wrapText="1"/>
    </xf>
    <xf numFmtId="0" fontId="24" fillId="0" borderId="32" xfId="0" applyFont="1" applyFill="1" applyBorder="1" applyAlignment="1">
      <alignment vertical="center" wrapText="1"/>
    </xf>
    <xf numFmtId="0" fontId="19" fillId="0" borderId="20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vertical="center" wrapText="1"/>
    </xf>
    <xf numFmtId="0" fontId="24" fillId="0" borderId="4" xfId="0" applyFont="1" applyFill="1" applyBorder="1" applyAlignment="1">
      <alignment vertical="center" wrapText="1"/>
    </xf>
    <xf numFmtId="164" fontId="24" fillId="0" borderId="19" xfId="0" applyNumberFormat="1" applyFont="1" applyFill="1" applyBorder="1" applyAlignment="1">
      <alignment vertical="center" wrapText="1"/>
    </xf>
    <xf numFmtId="0" fontId="24" fillId="0" borderId="5" xfId="0" applyFont="1" applyFill="1" applyBorder="1" applyAlignment="1">
      <alignment horizontal="left" vertical="center" wrapText="1"/>
    </xf>
    <xf numFmtId="0" fontId="24" fillId="0" borderId="19" xfId="0" applyFont="1" applyFill="1" applyBorder="1" applyAlignment="1">
      <alignment horizontal="left" vertical="center" wrapText="1"/>
    </xf>
    <xf numFmtId="0" fontId="25" fillId="0" borderId="33" xfId="0" applyFont="1" applyFill="1" applyBorder="1" applyAlignment="1">
      <alignment horizontal="left" vertical="center" wrapText="1"/>
    </xf>
    <xf numFmtId="0" fontId="25" fillId="0" borderId="6" xfId="0" applyFont="1" applyFill="1" applyBorder="1" applyAlignment="1">
      <alignment horizontal="left" vertical="center" wrapText="1"/>
    </xf>
    <xf numFmtId="0" fontId="25" fillId="0" borderId="6" xfId="0" applyFont="1" applyFill="1" applyBorder="1" applyAlignment="1">
      <alignment vertical="center" wrapText="1"/>
    </xf>
    <xf numFmtId="0" fontId="25" fillId="0" borderId="9" xfId="0" applyFont="1" applyFill="1" applyBorder="1" applyAlignment="1">
      <alignment horizontal="left" vertical="center" wrapText="1"/>
    </xf>
    <xf numFmtId="0" fontId="25" fillId="0" borderId="32" xfId="0" applyFont="1" applyFill="1" applyBorder="1" applyAlignment="1">
      <alignment horizontal="left" vertical="center" wrapText="1"/>
    </xf>
    <xf numFmtId="0" fontId="25" fillId="0" borderId="32" xfId="0" applyFont="1" applyFill="1" applyBorder="1" applyAlignment="1">
      <alignment vertical="center" wrapText="1"/>
    </xf>
    <xf numFmtId="0" fontId="24" fillId="0" borderId="19" xfId="0" applyFont="1" applyFill="1" applyBorder="1" applyAlignment="1">
      <alignment vertical="center" wrapText="1"/>
    </xf>
    <xf numFmtId="0" fontId="25" fillId="0" borderId="17" xfId="0" applyFont="1" applyFill="1" applyBorder="1" applyAlignment="1">
      <alignment horizontal="left" vertical="center" wrapText="1"/>
    </xf>
    <xf numFmtId="0" fontId="25" fillId="0" borderId="20" xfId="0" applyFont="1" applyFill="1" applyBorder="1" applyAlignment="1">
      <alignment horizontal="left" vertical="center" wrapText="1"/>
    </xf>
    <xf numFmtId="0" fontId="25" fillId="0" borderId="20" xfId="0" applyFont="1" applyFill="1" applyBorder="1" applyAlignment="1">
      <alignment vertical="center" wrapText="1"/>
    </xf>
    <xf numFmtId="0" fontId="19" fillId="0" borderId="5" xfId="0" applyFont="1" applyFill="1" applyBorder="1" applyAlignment="1">
      <alignment vertical="center" wrapText="1"/>
    </xf>
    <xf numFmtId="0" fontId="19" fillId="0" borderId="19" xfId="0" applyFont="1" applyFill="1" applyBorder="1" applyAlignment="1">
      <alignment vertical="center" wrapText="1"/>
    </xf>
    <xf numFmtId="0" fontId="18" fillId="0" borderId="17" xfId="0" applyFont="1" applyFill="1" applyBorder="1" applyAlignment="1">
      <alignment vertical="center" wrapText="1"/>
    </xf>
    <xf numFmtId="0" fontId="18" fillId="0" borderId="9" xfId="0" applyFont="1" applyFill="1" applyBorder="1" applyAlignment="1">
      <alignment vertical="center" wrapText="1"/>
    </xf>
    <xf numFmtId="0" fontId="19" fillId="0" borderId="34" xfId="0" applyFont="1" applyFill="1" applyBorder="1" applyAlignment="1">
      <alignment vertical="center" wrapText="1"/>
    </xf>
    <xf numFmtId="0" fontId="19" fillId="0" borderId="35" xfId="0" applyFont="1" applyFill="1" applyBorder="1" applyAlignment="1">
      <alignment vertical="center" wrapText="1"/>
    </xf>
    <xf numFmtId="0" fontId="18" fillId="0" borderId="36" xfId="0" applyFont="1" applyFill="1" applyBorder="1" applyAlignment="1">
      <alignment vertical="center" wrapText="1"/>
    </xf>
    <xf numFmtId="0" fontId="24" fillId="0" borderId="33" xfId="0" applyFont="1" applyFill="1" applyBorder="1" applyAlignment="1">
      <alignment vertical="center" wrapText="1"/>
    </xf>
    <xf numFmtId="0" fontId="18" fillId="0" borderId="33" xfId="0" applyFont="1" applyFill="1" applyBorder="1" applyAlignment="1">
      <alignment vertical="center" wrapText="1"/>
    </xf>
    <xf numFmtId="0" fontId="18" fillId="0" borderId="26" xfId="0" applyFont="1" applyFill="1" applyBorder="1"/>
    <xf numFmtId="0" fontId="3" fillId="0" borderId="37" xfId="0" applyFont="1" applyFill="1" applyBorder="1"/>
    <xf numFmtId="0" fontId="3" fillId="0" borderId="38" xfId="0" applyFont="1" applyFill="1" applyBorder="1"/>
    <xf numFmtId="168" fontId="13" fillId="3" borderId="16" xfId="0" applyNumberFormat="1" applyFont="1" applyFill="1" applyBorder="1" applyAlignment="1">
      <alignment vertical="center" wrapText="1"/>
    </xf>
    <xf numFmtId="0" fontId="3" fillId="0" borderId="0" xfId="0" applyFont="1" applyFill="1" applyBorder="1"/>
    <xf numFmtId="0" fontId="25" fillId="0" borderId="0" xfId="0" applyFont="1" applyFill="1" applyBorder="1" applyAlignment="1">
      <alignment vertical="center" wrapText="1"/>
    </xf>
    <xf numFmtId="165" fontId="8" fillId="2" borderId="5" xfId="0" applyNumberFormat="1" applyFont="1" applyFill="1" applyBorder="1" applyAlignment="1">
      <alignment horizontal="center" vertical="center"/>
    </xf>
    <xf numFmtId="0" fontId="17" fillId="2" borderId="15" xfId="0" applyFont="1" applyFill="1" applyBorder="1" applyAlignment="1">
      <alignment horizontal="center" vertical="center" wrapText="1"/>
    </xf>
    <xf numFmtId="0" fontId="20" fillId="0" borderId="0" xfId="0" applyFont="1" applyFill="1"/>
    <xf numFmtId="2" fontId="12" fillId="0" borderId="0" xfId="0" applyNumberFormat="1" applyFont="1" applyAlignment="1">
      <alignment horizontal="right"/>
    </xf>
    <xf numFmtId="9" fontId="12" fillId="4" borderId="0" xfId="0" applyNumberFormat="1" applyFont="1" applyFill="1" applyBorder="1" applyAlignment="1">
      <alignment horizontal="center" vertical="center" wrapText="1"/>
    </xf>
    <xf numFmtId="9" fontId="15" fillId="0" borderId="31" xfId="0" applyNumberFormat="1" applyFont="1" applyBorder="1" applyAlignment="1">
      <alignment horizontal="center"/>
    </xf>
    <xf numFmtId="9" fontId="2" fillId="0" borderId="0" xfId="0" applyNumberFormat="1" applyFont="1"/>
    <xf numFmtId="9" fontId="2" fillId="0" borderId="0" xfId="0" applyNumberFormat="1" applyFont="1" applyBorder="1"/>
    <xf numFmtId="9" fontId="12" fillId="0" borderId="0" xfId="0" applyNumberFormat="1" applyFont="1" applyBorder="1"/>
    <xf numFmtId="0" fontId="12" fillId="0" borderId="0" xfId="0" applyFont="1" applyFill="1" applyBorder="1" applyAlignment="1">
      <alignment vertical="center"/>
    </xf>
    <xf numFmtId="165" fontId="23" fillId="0" borderId="1" xfId="0" applyNumberFormat="1" applyFont="1" applyFill="1" applyBorder="1" applyAlignment="1">
      <alignment horizontal="right" vertical="center" wrapText="1"/>
    </xf>
    <xf numFmtId="4" fontId="23" fillId="0" borderId="1" xfId="0" applyNumberFormat="1" applyFont="1" applyFill="1" applyBorder="1" applyAlignment="1">
      <alignment horizontal="right" vertical="center" wrapText="1"/>
    </xf>
    <xf numFmtId="0" fontId="20" fillId="0" borderId="1" xfId="0" applyFont="1" applyBorder="1"/>
    <xf numFmtId="164" fontId="20" fillId="0" borderId="1" xfId="0" applyNumberFormat="1" applyFont="1" applyFill="1" applyBorder="1" applyAlignment="1">
      <alignment horizontal="left" vertical="center" wrapText="1"/>
    </xf>
    <xf numFmtId="0" fontId="20" fillId="0" borderId="1" xfId="0" applyFont="1" applyFill="1" applyBorder="1"/>
    <xf numFmtId="165" fontId="20" fillId="0" borderId="1" xfId="0" applyNumberFormat="1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vertical="center"/>
    </xf>
    <xf numFmtId="165" fontId="20" fillId="0" borderId="1" xfId="0" applyNumberFormat="1" applyFont="1" applyFill="1" applyBorder="1" applyAlignment="1">
      <alignment vertical="center"/>
    </xf>
    <xf numFmtId="165" fontId="26" fillId="0" borderId="1" xfId="0" applyNumberFormat="1" applyFont="1" applyFill="1" applyBorder="1" applyAlignment="1">
      <alignment vertical="center"/>
    </xf>
    <xf numFmtId="0" fontId="20" fillId="0" borderId="1" xfId="0" applyFont="1" applyBorder="1" applyAlignment="1"/>
    <xf numFmtId="165" fontId="20" fillId="0" borderId="1" xfId="0" applyNumberFormat="1" applyFont="1" applyFill="1" applyBorder="1" applyAlignment="1">
      <alignment horizontal="left"/>
    </xf>
    <xf numFmtId="1" fontId="20" fillId="0" borderId="1" xfId="0" applyNumberFormat="1" applyFont="1" applyBorder="1"/>
    <xf numFmtId="0" fontId="26" fillId="4" borderId="1" xfId="0" applyFont="1" applyFill="1" applyBorder="1"/>
    <xf numFmtId="0" fontId="20" fillId="4" borderId="1" xfId="0" applyFont="1" applyFill="1" applyBorder="1"/>
    <xf numFmtId="164" fontId="20" fillId="4" borderId="1" xfId="0" applyNumberFormat="1" applyFont="1" applyFill="1" applyBorder="1"/>
    <xf numFmtId="1" fontId="20" fillId="4" borderId="1" xfId="0" applyNumberFormat="1" applyFont="1" applyFill="1" applyBorder="1"/>
    <xf numFmtId="2" fontId="20" fillId="4" borderId="1" xfId="0" applyNumberFormat="1" applyFont="1" applyFill="1" applyBorder="1" applyAlignment="1">
      <alignment horizontal="right"/>
    </xf>
    <xf numFmtId="165" fontId="20" fillId="4" borderId="1" xfId="0" applyNumberFormat="1" applyFont="1" applyFill="1" applyBorder="1"/>
    <xf numFmtId="0" fontId="20" fillId="4" borderId="1" xfId="0" applyFont="1" applyFill="1" applyBorder="1" applyAlignment="1">
      <alignment vertical="center"/>
    </xf>
    <xf numFmtId="165" fontId="26" fillId="4" borderId="1" xfId="0" applyNumberFormat="1" applyFont="1" applyFill="1" applyBorder="1" applyAlignment="1">
      <alignment vertical="center"/>
    </xf>
    <xf numFmtId="0" fontId="26" fillId="0" borderId="1" xfId="0" applyFont="1" applyFill="1" applyBorder="1"/>
    <xf numFmtId="164" fontId="20" fillId="0" borderId="1" xfId="0" applyNumberFormat="1" applyFont="1" applyFill="1" applyBorder="1"/>
    <xf numFmtId="1" fontId="20" fillId="0" borderId="1" xfId="0" applyNumberFormat="1" applyFont="1" applyFill="1" applyBorder="1"/>
    <xf numFmtId="2" fontId="20" fillId="0" borderId="1" xfId="0" applyNumberFormat="1" applyFont="1" applyFill="1" applyBorder="1" applyAlignment="1">
      <alignment horizontal="right"/>
    </xf>
    <xf numFmtId="165" fontId="20" fillId="0" borderId="1" xfId="0" applyNumberFormat="1" applyFont="1" applyFill="1" applyBorder="1"/>
    <xf numFmtId="164" fontId="20" fillId="0" borderId="1" xfId="0" applyNumberFormat="1" applyFont="1" applyBorder="1"/>
    <xf numFmtId="2" fontId="20" fillId="0" borderId="1" xfId="0" applyNumberFormat="1" applyFont="1" applyBorder="1" applyAlignment="1">
      <alignment horizontal="right"/>
    </xf>
    <xf numFmtId="0" fontId="20" fillId="0" borderId="1" xfId="0" applyFont="1" applyFill="1" applyBorder="1" applyAlignment="1">
      <alignment vertical="top"/>
    </xf>
    <xf numFmtId="0" fontId="26" fillId="0" borderId="1" xfId="0" applyFont="1" applyFill="1" applyBorder="1" applyAlignment="1">
      <alignment vertical="center"/>
    </xf>
    <xf numFmtId="0" fontId="20" fillId="0" borderId="1" xfId="0" applyFont="1" applyFill="1" applyBorder="1" applyAlignment="1"/>
    <xf numFmtId="165" fontId="20" fillId="0" borderId="1" xfId="0" applyNumberFormat="1" applyFont="1" applyBorder="1"/>
    <xf numFmtId="165" fontId="23" fillId="0" borderId="1" xfId="0" applyNumberFormat="1" applyFont="1" applyFill="1" applyBorder="1" applyAlignment="1">
      <alignment horizontal="left" vertical="center" wrapText="1"/>
    </xf>
    <xf numFmtId="165" fontId="20" fillId="0" borderId="1" xfId="0" applyNumberFormat="1" applyFont="1" applyBorder="1" applyAlignment="1">
      <alignment horizontal="right"/>
    </xf>
    <xf numFmtId="165" fontId="3" fillId="7" borderId="6" xfId="0" applyNumberFormat="1" applyFont="1" applyFill="1" applyBorder="1" applyAlignment="1">
      <alignment horizontal="right" vertical="center" wrapText="1"/>
    </xf>
    <xf numFmtId="165" fontId="4" fillId="7" borderId="32" xfId="0" applyNumberFormat="1" applyFont="1" applyFill="1" applyBorder="1" applyAlignment="1">
      <alignment horizontal="right" vertical="center" wrapText="1"/>
    </xf>
    <xf numFmtId="165" fontId="2" fillId="7" borderId="4" xfId="0" applyNumberFormat="1" applyFont="1" applyFill="1" applyBorder="1" applyAlignment="1">
      <alignment horizontal="right" vertical="center" wrapText="1"/>
    </xf>
    <xf numFmtId="165" fontId="3" fillId="7" borderId="32" xfId="0" applyNumberFormat="1" applyFont="1" applyFill="1" applyBorder="1" applyAlignment="1">
      <alignment horizontal="right" vertical="center" wrapText="1"/>
    </xf>
    <xf numFmtId="165" fontId="4" fillId="7" borderId="6" xfId="0" applyNumberFormat="1" applyFont="1" applyFill="1" applyBorder="1" applyAlignment="1">
      <alignment horizontal="right" vertical="center" wrapText="1"/>
    </xf>
    <xf numFmtId="165" fontId="8" fillId="7" borderId="4" xfId="0" applyNumberFormat="1" applyFont="1" applyFill="1" applyBorder="1" applyAlignment="1">
      <alignment horizontal="right" vertical="center" wrapText="1"/>
    </xf>
    <xf numFmtId="165" fontId="2" fillId="7" borderId="32" xfId="0" applyNumberFormat="1" applyFont="1" applyFill="1" applyBorder="1" applyAlignment="1">
      <alignment horizontal="right" vertical="center" wrapText="1"/>
    </xf>
    <xf numFmtId="165" fontId="2" fillId="7" borderId="0" xfId="0" applyNumberFormat="1" applyFont="1" applyFill="1" applyAlignment="1">
      <alignment horizontal="right" vertical="center" wrapText="1"/>
    </xf>
    <xf numFmtId="0" fontId="6" fillId="0" borderId="39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65" fontId="3" fillId="5" borderId="4" xfId="0" applyNumberFormat="1" applyFont="1" applyFill="1" applyBorder="1" applyAlignment="1">
      <alignment horizontal="center" vertical="center" wrapText="1"/>
    </xf>
    <xf numFmtId="165" fontId="3" fillId="7" borderId="4" xfId="0" applyNumberFormat="1" applyFont="1" applyFill="1" applyBorder="1" applyAlignment="1">
      <alignment horizontal="center" vertical="center" wrapText="1"/>
    </xf>
    <xf numFmtId="2" fontId="0" fillId="0" borderId="0" xfId="0" applyNumberFormat="1" applyFill="1" applyAlignment="1">
      <alignment vertical="center" wrapText="1"/>
    </xf>
    <xf numFmtId="2" fontId="0" fillId="0" borderId="0" xfId="0" applyNumberFormat="1" applyFill="1"/>
    <xf numFmtId="2" fontId="9" fillId="0" borderId="0" xfId="0" applyNumberFormat="1" applyFont="1" applyFill="1" applyBorder="1" applyAlignment="1">
      <alignment horizontal="center" vertical="center" wrapText="1"/>
    </xf>
    <xf numFmtId="164" fontId="9" fillId="0" borderId="0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0" xfId="0" applyFill="1" applyAlignment="1">
      <alignment horizontal="center"/>
    </xf>
    <xf numFmtId="168" fontId="13" fillId="8" borderId="14" xfId="0" applyNumberFormat="1" applyFont="1" applyFill="1" applyBorder="1" applyAlignment="1">
      <alignment horizontal="center" vertical="center" wrapText="1"/>
    </xf>
    <xf numFmtId="9" fontId="3" fillId="3" borderId="6" xfId="0" applyNumberFormat="1" applyFont="1" applyFill="1" applyBorder="1" applyAlignment="1">
      <alignment horizontal="center" vertical="center" wrapText="1"/>
    </xf>
    <xf numFmtId="9" fontId="3" fillId="0" borderId="2" xfId="0" applyNumberFormat="1" applyFont="1" applyFill="1" applyBorder="1" applyAlignment="1">
      <alignment horizontal="center" vertical="center" wrapText="1"/>
    </xf>
    <xf numFmtId="9" fontId="3" fillId="0" borderId="4" xfId="0" applyNumberFormat="1" applyFont="1" applyFill="1" applyBorder="1" applyAlignment="1">
      <alignment horizontal="center" vertical="center" wrapText="1"/>
    </xf>
    <xf numFmtId="9" fontId="2" fillId="0" borderId="4" xfId="0" applyNumberFormat="1" applyFont="1" applyFill="1" applyBorder="1" applyAlignment="1">
      <alignment horizontal="left" vertical="center" wrapText="1"/>
    </xf>
    <xf numFmtId="9" fontId="3" fillId="0" borderId="6" xfId="0" applyNumberFormat="1" applyFont="1" applyFill="1" applyBorder="1" applyAlignment="1">
      <alignment horizontal="center" vertical="center" wrapText="1"/>
    </xf>
    <xf numFmtId="9" fontId="3" fillId="0" borderId="32" xfId="0" applyNumberFormat="1" applyFont="1" applyFill="1" applyBorder="1" applyAlignment="1">
      <alignment horizontal="center" vertical="center" wrapText="1"/>
    </xf>
    <xf numFmtId="9" fontId="8" fillId="0" borderId="4" xfId="0" applyNumberFormat="1" applyFont="1" applyFill="1" applyBorder="1" applyAlignment="1">
      <alignment horizontal="left" vertical="center" wrapText="1"/>
    </xf>
    <xf numFmtId="9" fontId="4" fillId="0" borderId="6" xfId="0" applyNumberFormat="1" applyFont="1" applyFill="1" applyBorder="1" applyAlignment="1">
      <alignment horizontal="center" vertical="center" wrapText="1"/>
    </xf>
    <xf numFmtId="9" fontId="4" fillId="0" borderId="32" xfId="0" applyNumberFormat="1" applyFont="1" applyFill="1" applyBorder="1" applyAlignment="1">
      <alignment horizontal="center" vertical="center" wrapText="1"/>
    </xf>
    <xf numFmtId="9" fontId="2" fillId="0" borderId="0" xfId="0" applyNumberFormat="1" applyFont="1" applyFill="1" applyAlignment="1">
      <alignment vertical="center" wrapText="1"/>
    </xf>
    <xf numFmtId="169" fontId="2" fillId="0" borderId="4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1" fontId="28" fillId="0" borderId="0" xfId="0" applyNumberFormat="1" applyFont="1" applyAlignment="1">
      <alignment horizontal="left"/>
    </xf>
    <xf numFmtId="0" fontId="12" fillId="0" borderId="16" xfId="0" applyFont="1" applyBorder="1" applyAlignment="1">
      <alignment horizontal="center"/>
    </xf>
    <xf numFmtId="0" fontId="12" fillId="0" borderId="16" xfId="0" applyFont="1" applyBorder="1"/>
    <xf numFmtId="0" fontId="2" fillId="0" borderId="16" xfId="0" applyFont="1" applyBorder="1" applyAlignment="1">
      <alignment horizontal="left"/>
    </xf>
    <xf numFmtId="0" fontId="2" fillId="0" borderId="16" xfId="0" applyFont="1" applyBorder="1"/>
    <xf numFmtId="0" fontId="2" fillId="0" borderId="0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9" borderId="0" xfId="0" applyFont="1" applyFill="1" applyAlignment="1">
      <alignment horizontal="center"/>
    </xf>
    <xf numFmtId="0" fontId="1" fillId="0" borderId="0" xfId="0" applyFont="1" applyBorder="1" applyAlignment="1">
      <alignment horizontal="center"/>
    </xf>
    <xf numFmtId="0" fontId="1" fillId="9" borderId="0" xfId="0" applyFont="1" applyFill="1" applyBorder="1" applyAlignment="1">
      <alignment horizontal="center"/>
    </xf>
    <xf numFmtId="0" fontId="12" fillId="0" borderId="26" xfId="0" applyFont="1" applyBorder="1" applyAlignment="1">
      <alignment horizontal="center" vertical="center" wrapText="1"/>
    </xf>
    <xf numFmtId="0" fontId="2" fillId="0" borderId="26" xfId="0" applyFont="1" applyBorder="1" applyAlignment="1">
      <alignment vertical="center" wrapText="1"/>
    </xf>
    <xf numFmtId="0" fontId="12" fillId="0" borderId="19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/>
    </xf>
    <xf numFmtId="166" fontId="12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7" fillId="0" borderId="0" xfId="0" applyFont="1" applyFill="1" applyAlignment="1">
      <alignment horizontal="center"/>
    </xf>
    <xf numFmtId="0" fontId="12" fillId="0" borderId="16" xfId="0" applyFont="1" applyFill="1" applyBorder="1" applyAlignment="1">
      <alignment horizontal="center"/>
    </xf>
    <xf numFmtId="166" fontId="12" fillId="0" borderId="16" xfId="0" applyNumberFormat="1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9" fillId="0" borderId="0" xfId="0" applyFont="1" applyAlignment="1">
      <alignment horizontal="left"/>
    </xf>
    <xf numFmtId="0" fontId="0" fillId="0" borderId="0" xfId="0" applyFill="1"/>
    <xf numFmtId="0" fontId="12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34" fillId="0" borderId="40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2" fillId="0" borderId="25" xfId="0" applyFont="1" applyBorder="1" applyAlignment="1" applyProtection="1">
      <alignment horizontal="center" vertical="center" wrapText="1"/>
      <protection locked="0"/>
    </xf>
    <xf numFmtId="0" fontId="12" fillId="0" borderId="26" xfId="0" applyFont="1" applyBorder="1" applyAlignment="1" applyProtection="1">
      <alignment horizontal="center" vertical="center" wrapText="1"/>
      <protection locked="0"/>
    </xf>
    <xf numFmtId="0" fontId="2" fillId="0" borderId="26" xfId="0" applyFont="1" applyBorder="1" applyAlignment="1" applyProtection="1">
      <alignment horizontal="left" vertical="center" wrapText="1"/>
      <protection locked="0"/>
    </xf>
    <xf numFmtId="0" fontId="2" fillId="0" borderId="26" xfId="0" applyFont="1" applyBorder="1" applyAlignment="1" applyProtection="1">
      <alignment vertical="center" wrapText="1"/>
      <protection locked="0"/>
    </xf>
    <xf numFmtId="0" fontId="12" fillId="0" borderId="16" xfId="0" applyFont="1" applyFill="1" applyBorder="1" applyAlignment="1" applyProtection="1">
      <alignment horizontal="center" vertical="center" wrapText="1"/>
      <protection locked="0"/>
    </xf>
    <xf numFmtId="0" fontId="12" fillId="0" borderId="16" xfId="0" applyFont="1" applyBorder="1" applyAlignment="1" applyProtection="1">
      <alignment horizontal="center" vertical="center" wrapText="1"/>
      <protection locked="0"/>
    </xf>
    <xf numFmtId="0" fontId="0" fillId="0" borderId="16" xfId="0" applyFill="1" applyBorder="1" applyAlignment="1" applyProtection="1">
      <alignment horizontal="center" vertical="center" wrapText="1"/>
      <protection locked="0"/>
    </xf>
    <xf numFmtId="0" fontId="20" fillId="0" borderId="16" xfId="0" applyFont="1" applyFill="1" applyBorder="1" applyAlignment="1" applyProtection="1">
      <alignment horizontal="center" vertical="center" wrapText="1"/>
      <protection locked="0"/>
    </xf>
    <xf numFmtId="0" fontId="15" fillId="0" borderId="40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/>
      <protection locked="0"/>
    </xf>
    <xf numFmtId="0" fontId="2" fillId="0" borderId="0" xfId="0" applyFont="1" applyFill="1" applyProtection="1">
      <protection locked="0"/>
    </xf>
    <xf numFmtId="0" fontId="11" fillId="0" borderId="0" xfId="0" applyFont="1" applyFill="1" applyProtection="1">
      <protection locked="0"/>
    </xf>
    <xf numFmtId="0" fontId="12" fillId="0" borderId="0" xfId="0" applyFont="1" applyFill="1" applyBorder="1" applyAlignment="1" applyProtection="1">
      <alignment horizontal="left"/>
      <protection locked="0"/>
    </xf>
    <xf numFmtId="0" fontId="12" fillId="0" borderId="0" xfId="0" applyFont="1" applyFill="1" applyProtection="1">
      <protection locked="0"/>
    </xf>
    <xf numFmtId="0" fontId="12" fillId="0" borderId="0" xfId="0" applyFont="1" applyFill="1" applyAlignment="1" applyProtection="1">
      <alignment horizontal="left"/>
      <protection locked="0"/>
    </xf>
    <xf numFmtId="0" fontId="12" fillId="0" borderId="0" xfId="0" applyFont="1" applyBorder="1" applyAlignment="1" applyProtection="1">
      <alignment horizontal="center"/>
      <protection locked="0"/>
    </xf>
    <xf numFmtId="0" fontId="12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Fill="1" applyBorder="1" applyProtection="1">
      <protection locked="0"/>
    </xf>
    <xf numFmtId="0" fontId="12" fillId="0" borderId="0" xfId="0" applyFont="1" applyFill="1" applyBorder="1" applyProtection="1">
      <protection locked="0"/>
    </xf>
    <xf numFmtId="1" fontId="28" fillId="0" borderId="0" xfId="0" applyNumberFormat="1" applyFont="1" applyAlignment="1" applyProtection="1">
      <alignment horizontal="left"/>
      <protection locked="0"/>
    </xf>
    <xf numFmtId="0" fontId="0" fillId="0" borderId="0" xfId="0" applyBorder="1" applyProtection="1">
      <protection locked="0"/>
    </xf>
    <xf numFmtId="0" fontId="12" fillId="0" borderId="16" xfId="0" applyFont="1" applyBorder="1" applyAlignment="1" applyProtection="1">
      <alignment horizontal="center"/>
      <protection locked="0"/>
    </xf>
    <xf numFmtId="0" fontId="12" fillId="0" borderId="16" xfId="0" applyFont="1" applyBorder="1" applyProtection="1">
      <protection locked="0"/>
    </xf>
    <xf numFmtId="0" fontId="2" fillId="0" borderId="16" xfId="0" applyFont="1" applyBorder="1" applyAlignment="1" applyProtection="1">
      <alignment horizontal="left"/>
      <protection locked="0"/>
    </xf>
    <xf numFmtId="0" fontId="2" fillId="0" borderId="16" xfId="0" applyFont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12" fillId="0" borderId="16" xfId="0" applyFont="1" applyFill="1" applyBorder="1" applyProtection="1">
      <protection locked="0"/>
    </xf>
    <xf numFmtId="0" fontId="12" fillId="0" borderId="16" xfId="0" applyFont="1" applyFill="1" applyBorder="1" applyAlignment="1" applyProtection="1">
      <alignment horizontal="left"/>
      <protection locked="0"/>
    </xf>
    <xf numFmtId="0" fontId="2" fillId="0" borderId="0" xfId="0" applyFont="1" applyBorder="1" applyAlignment="1" applyProtection="1">
      <alignment wrapText="1"/>
      <protection locked="0"/>
    </xf>
    <xf numFmtId="0" fontId="19" fillId="0" borderId="0" xfId="0" applyFont="1" applyProtection="1">
      <protection locked="0"/>
    </xf>
    <xf numFmtId="0" fontId="15" fillId="0" borderId="0" xfId="0" applyFont="1" applyAlignment="1" applyProtection="1">
      <alignment horizontal="right"/>
      <protection locked="0"/>
    </xf>
    <xf numFmtId="165" fontId="0" fillId="0" borderId="0" xfId="0" applyNumberFormat="1" applyProtection="1">
      <protection locked="0"/>
    </xf>
    <xf numFmtId="0" fontId="0" fillId="0" borderId="0" xfId="0" applyFill="1" applyAlignment="1" applyProtection="1">
      <protection locked="0"/>
    </xf>
    <xf numFmtId="0" fontId="0" fillId="0" borderId="0" xfId="0" applyFill="1" applyAlignment="1"/>
    <xf numFmtId="0" fontId="19" fillId="0" borderId="0" xfId="0" applyFont="1" applyAlignment="1" applyProtection="1">
      <alignment horizontal="left"/>
      <protection locked="0"/>
    </xf>
    <xf numFmtId="0" fontId="2" fillId="0" borderId="0" xfId="0" applyFont="1" applyFill="1" applyAlignment="1" applyProtection="1">
      <protection locked="0"/>
    </xf>
    <xf numFmtId="165" fontId="0" fillId="3" borderId="1" xfId="0" applyNumberFormat="1" applyFill="1" applyBorder="1" applyAlignment="1">
      <alignment horizontal="right"/>
    </xf>
    <xf numFmtId="165" fontId="0" fillId="5" borderId="1" xfId="0" applyNumberFormat="1" applyFill="1" applyBorder="1" applyAlignment="1">
      <alignment horizontal="right"/>
    </xf>
    <xf numFmtId="0" fontId="0" fillId="5" borderId="1" xfId="0" applyFill="1" applyBorder="1" applyAlignment="1">
      <alignment horizontal="right"/>
    </xf>
    <xf numFmtId="5" fontId="16" fillId="0" borderId="0" xfId="0" applyNumberFormat="1" applyFont="1" applyBorder="1" applyAlignment="1">
      <alignment horizontal="right"/>
    </xf>
    <xf numFmtId="165" fontId="0" fillId="4" borderId="0" xfId="0" applyNumberFormat="1" applyFill="1" applyAlignment="1">
      <alignment horizontal="right"/>
    </xf>
    <xf numFmtId="5" fontId="16" fillId="0" borderId="0" xfId="0" applyNumberFormat="1" applyFont="1" applyFill="1"/>
    <xf numFmtId="5" fontId="16" fillId="0" borderId="37" xfId="0" applyNumberFormat="1" applyFont="1" applyBorder="1" applyAlignment="1">
      <alignment horizontal="center" vertical="center" wrapText="1"/>
    </xf>
    <xf numFmtId="5" fontId="12" fillId="0" borderId="26" xfId="0" applyNumberFormat="1" applyFont="1" applyFill="1" applyBorder="1" applyAlignment="1">
      <alignment horizontal="center" vertical="center" wrapText="1"/>
    </xf>
    <xf numFmtId="1" fontId="0" fillId="0" borderId="0" xfId="0" applyNumberFormat="1" applyBorder="1"/>
    <xf numFmtId="1" fontId="0" fillId="0" borderId="42" xfId="0" applyNumberFormat="1" applyBorder="1"/>
    <xf numFmtId="0" fontId="32" fillId="0" borderId="16" xfId="0" applyFont="1" applyBorder="1" applyAlignment="1">
      <alignment wrapText="1"/>
    </xf>
    <xf numFmtId="0" fontId="16" fillId="0" borderId="16" xfId="0" applyFont="1" applyBorder="1"/>
    <xf numFmtId="0" fontId="2" fillId="0" borderId="25" xfId="0" applyFont="1" applyBorder="1" applyAlignment="1">
      <alignment horizontal="center" vertical="center" wrapText="1"/>
    </xf>
    <xf numFmtId="0" fontId="35" fillId="0" borderId="26" xfId="0" applyFont="1" applyBorder="1" applyAlignment="1">
      <alignment horizontal="left" vertical="center" wrapText="1"/>
    </xf>
    <xf numFmtId="0" fontId="35" fillId="0" borderId="26" xfId="0" applyFont="1" applyBorder="1" applyAlignment="1">
      <alignment vertical="center" wrapText="1"/>
    </xf>
    <xf numFmtId="0" fontId="2" fillId="0" borderId="26" xfId="0" applyFont="1" applyBorder="1" applyAlignment="1">
      <alignment horizontal="center" vertical="center" wrapText="1"/>
    </xf>
    <xf numFmtId="0" fontId="16" fillId="0" borderId="26" xfId="0" applyFont="1" applyFill="1" applyBorder="1" applyAlignment="1">
      <alignment horizontal="center" wrapText="1"/>
    </xf>
    <xf numFmtId="0" fontId="16" fillId="0" borderId="16" xfId="0" applyFont="1" applyBorder="1" applyAlignment="1">
      <alignment horizontal="center" wrapText="1"/>
    </xf>
    <xf numFmtId="0" fontId="11" fillId="0" borderId="0" xfId="0" applyFont="1" applyFill="1"/>
    <xf numFmtId="0" fontId="12" fillId="0" borderId="0" xfId="0" applyFont="1" applyFill="1"/>
    <xf numFmtId="0" fontId="2" fillId="0" borderId="0" xfId="0" applyFont="1" applyFill="1"/>
    <xf numFmtId="0" fontId="2" fillId="0" borderId="0" xfId="0" applyFont="1" applyFill="1" applyBorder="1"/>
    <xf numFmtId="0" fontId="12" fillId="0" borderId="0" xfId="0" applyFont="1" applyFill="1" applyBorder="1"/>
    <xf numFmtId="0" fontId="12" fillId="0" borderId="16" xfId="0" applyFont="1" applyFill="1" applyBorder="1"/>
    <xf numFmtId="0" fontId="16" fillId="0" borderId="20" xfId="0" applyFont="1" applyBorder="1" applyAlignment="1">
      <alignment horizontal="center"/>
    </xf>
    <xf numFmtId="169" fontId="17" fillId="0" borderId="0" xfId="0" applyNumberFormat="1" applyFont="1" applyFill="1" applyBorder="1" applyAlignment="1">
      <alignment horizontal="center" vertical="center" wrapText="1"/>
    </xf>
    <xf numFmtId="169" fontId="12" fillId="0" borderId="0" xfId="0" applyNumberFormat="1" applyFont="1" applyFill="1" applyBorder="1" applyAlignment="1">
      <alignment vertical="center"/>
    </xf>
    <xf numFmtId="169" fontId="20" fillId="0" borderId="1" xfId="0" applyNumberFormat="1" applyFont="1" applyBorder="1"/>
    <xf numFmtId="169" fontId="20" fillId="4" borderId="1" xfId="0" applyNumberFormat="1" applyFont="1" applyFill="1" applyBorder="1" applyAlignment="1">
      <alignment vertical="center"/>
    </xf>
    <xf numFmtId="169" fontId="20" fillId="0" borderId="1" xfId="0" applyNumberFormat="1" applyFont="1" applyFill="1" applyBorder="1" applyAlignment="1">
      <alignment vertical="center"/>
    </xf>
    <xf numFmtId="169" fontId="20" fillId="4" borderId="1" xfId="0" applyNumberFormat="1" applyFont="1" applyFill="1" applyBorder="1"/>
    <xf numFmtId="169" fontId="20" fillId="0" borderId="1" xfId="0" applyNumberFormat="1" applyFont="1" applyFill="1" applyBorder="1"/>
    <xf numFmtId="169" fontId="12" fillId="0" borderId="0" xfId="0" applyNumberFormat="1" applyFont="1"/>
    <xf numFmtId="0" fontId="36" fillId="0" borderId="4" xfId="0" applyFont="1" applyFill="1" applyBorder="1" applyAlignment="1">
      <alignment horizontal="center" vertical="center" wrapText="1"/>
    </xf>
    <xf numFmtId="0" fontId="36" fillId="0" borderId="4" xfId="0" applyFont="1" applyFill="1" applyBorder="1" applyAlignment="1">
      <alignment horizontal="left" vertical="center" wrapText="1"/>
    </xf>
    <xf numFmtId="2" fontId="16" fillId="5" borderId="4" xfId="0" applyNumberFormat="1" applyFont="1" applyFill="1" applyBorder="1" applyAlignment="1">
      <alignment horizontal="center" vertical="center" wrapText="1"/>
    </xf>
    <xf numFmtId="167" fontId="16" fillId="5" borderId="4" xfId="0" applyNumberFormat="1" applyFont="1" applyFill="1" applyBorder="1" applyAlignment="1">
      <alignment horizontal="center" vertical="center" wrapText="1"/>
    </xf>
    <xf numFmtId="164" fontId="36" fillId="0" borderId="4" xfId="0" applyNumberFormat="1" applyFont="1" applyFill="1" applyBorder="1" applyAlignment="1">
      <alignment horizontal="center" vertical="center" wrapText="1"/>
    </xf>
    <xf numFmtId="165" fontId="36" fillId="0" borderId="4" xfId="0" applyNumberFormat="1" applyFont="1" applyBorder="1" applyAlignment="1">
      <alignment horizontal="center"/>
    </xf>
    <xf numFmtId="0" fontId="36" fillId="0" borderId="4" xfId="0" applyFont="1" applyBorder="1"/>
    <xf numFmtId="0" fontId="36" fillId="0" borderId="4" xfId="0" applyFont="1" applyFill="1" applyBorder="1" applyAlignment="1">
      <alignment vertical="center" wrapText="1"/>
    </xf>
    <xf numFmtId="2" fontId="36" fillId="5" borderId="4" xfId="0" applyNumberFormat="1" applyFont="1" applyFill="1" applyBorder="1" applyAlignment="1">
      <alignment horizontal="center" vertical="center" wrapText="1"/>
    </xf>
    <xf numFmtId="0" fontId="36" fillId="0" borderId="4" xfId="0" applyFont="1" applyFill="1" applyBorder="1"/>
    <xf numFmtId="164" fontId="16" fillId="0" borderId="4" xfId="0" applyNumberFormat="1" applyFont="1" applyFill="1" applyBorder="1" applyAlignment="1">
      <alignment horizontal="center" vertical="center" wrapText="1"/>
    </xf>
    <xf numFmtId="0" fontId="0" fillId="0" borderId="31" xfId="0" applyBorder="1"/>
    <xf numFmtId="165" fontId="20" fillId="0" borderId="31" xfId="0" applyNumberFormat="1" applyFont="1" applyBorder="1"/>
    <xf numFmtId="0" fontId="1" fillId="0" borderId="16" xfId="0" applyFont="1" applyBorder="1" applyAlignment="1">
      <alignment horizontal="center"/>
    </xf>
    <xf numFmtId="0" fontId="12" fillId="0" borderId="43" xfId="0" applyFont="1" applyFill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164" fontId="0" fillId="0" borderId="0" xfId="0" applyNumberFormat="1"/>
    <xf numFmtId="0" fontId="19" fillId="0" borderId="0" xfId="0" applyFont="1" applyFill="1" applyBorder="1"/>
    <xf numFmtId="0" fontId="19" fillId="0" borderId="0" xfId="0" applyFont="1" applyFill="1" applyBorder="1" applyAlignment="1">
      <alignment vertical="center" wrapText="1"/>
    </xf>
    <xf numFmtId="0" fontId="19" fillId="0" borderId="17" xfId="0" applyFont="1" applyFill="1" applyBorder="1" applyAlignment="1">
      <alignment vertical="center" wrapText="1"/>
    </xf>
    <xf numFmtId="0" fontId="24" fillId="0" borderId="20" xfId="0" applyFont="1" applyFill="1" applyBorder="1" applyAlignment="1">
      <alignment vertical="center" wrapText="1"/>
    </xf>
    <xf numFmtId="164" fontId="24" fillId="0" borderId="32" xfId="0" applyNumberFormat="1" applyFont="1" applyFill="1" applyBorder="1" applyAlignment="1">
      <alignment vertical="center" wrapText="1"/>
    </xf>
    <xf numFmtId="164" fontId="2" fillId="0" borderId="32" xfId="0" applyNumberFormat="1" applyFont="1" applyFill="1" applyBorder="1" applyAlignment="1">
      <alignment vertical="center" wrapText="1"/>
    </xf>
    <xf numFmtId="165" fontId="2" fillId="2" borderId="32" xfId="0" applyNumberFormat="1" applyFont="1" applyFill="1" applyBorder="1" applyAlignment="1">
      <alignment horizontal="center" vertical="center" wrapText="1"/>
    </xf>
    <xf numFmtId="165" fontId="2" fillId="0" borderId="32" xfId="0" applyNumberFormat="1" applyFont="1" applyFill="1" applyBorder="1" applyAlignment="1">
      <alignment horizontal="center" vertical="center" wrapText="1"/>
    </xf>
    <xf numFmtId="2" fontId="2" fillId="4" borderId="32" xfId="0" applyNumberFormat="1" applyFont="1" applyFill="1" applyBorder="1" applyAlignment="1">
      <alignment horizontal="center" vertical="center" wrapText="1"/>
    </xf>
    <xf numFmtId="165" fontId="2" fillId="5" borderId="32" xfId="0" applyNumberFormat="1" applyFont="1" applyFill="1" applyBorder="1" applyAlignment="1">
      <alignment horizontal="right" vertical="center" wrapText="1"/>
    </xf>
    <xf numFmtId="0" fontId="25" fillId="0" borderId="0" xfId="0" applyFont="1" applyFill="1" applyBorder="1" applyAlignment="1">
      <alignment horizontal="left" vertical="center" wrapText="1"/>
    </xf>
    <xf numFmtId="164" fontId="24" fillId="0" borderId="32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165" fontId="12" fillId="5" borderId="1" xfId="0" applyNumberFormat="1" applyFont="1" applyFill="1" applyBorder="1" applyAlignment="1">
      <alignment horizontal="center" vertical="center" wrapText="1"/>
    </xf>
    <xf numFmtId="165" fontId="12" fillId="4" borderId="1" xfId="0" applyNumberFormat="1" applyFont="1" applyFill="1" applyBorder="1" applyAlignment="1">
      <alignment horizontal="center" vertical="center" wrapText="1"/>
    </xf>
    <xf numFmtId="9" fontId="12" fillId="4" borderId="1" xfId="0" applyNumberFormat="1" applyFont="1" applyFill="1" applyBorder="1" applyAlignment="1">
      <alignment horizontal="center" vertical="center" wrapText="1"/>
    </xf>
    <xf numFmtId="165" fontId="9" fillId="0" borderId="8" xfId="0" applyNumberFormat="1" applyFont="1" applyFill="1" applyBorder="1" applyAlignment="1">
      <alignment horizontal="center" vertical="center" wrapText="1"/>
    </xf>
    <xf numFmtId="9" fontId="15" fillId="0" borderId="0" xfId="0" applyNumberFormat="1" applyFont="1" applyFill="1" applyBorder="1" applyAlignment="1">
      <alignment horizontal="center" vertical="center" wrapText="1"/>
    </xf>
    <xf numFmtId="9" fontId="15" fillId="0" borderId="8" xfId="0" applyNumberFormat="1" applyFont="1" applyFill="1" applyBorder="1" applyAlignment="1">
      <alignment horizontal="center" vertical="center" wrapText="1"/>
    </xf>
    <xf numFmtId="0" fontId="15" fillId="4" borderId="45" xfId="0" applyFont="1" applyFill="1" applyBorder="1" applyAlignment="1">
      <alignment horizontal="center"/>
    </xf>
    <xf numFmtId="0" fontId="15" fillId="4" borderId="46" xfId="0" applyFont="1" applyFill="1" applyBorder="1" applyAlignment="1">
      <alignment horizontal="center"/>
    </xf>
    <xf numFmtId="0" fontId="15" fillId="4" borderId="47" xfId="0" applyFont="1" applyFill="1" applyBorder="1" applyAlignment="1">
      <alignment horizontal="center"/>
    </xf>
    <xf numFmtId="0" fontId="12" fillId="0" borderId="45" xfId="0" applyFont="1" applyFill="1" applyBorder="1" applyAlignment="1">
      <alignment horizontal="center"/>
    </xf>
    <xf numFmtId="0" fontId="12" fillId="0" borderId="46" xfId="0" applyFont="1" applyFill="1" applyBorder="1" applyAlignment="1">
      <alignment horizontal="center"/>
    </xf>
    <xf numFmtId="0" fontId="12" fillId="0" borderId="47" xfId="0" applyFont="1" applyFill="1" applyBorder="1" applyAlignment="1">
      <alignment horizontal="center"/>
    </xf>
    <xf numFmtId="0" fontId="37" fillId="4" borderId="47" xfId="0" applyFont="1" applyFill="1" applyBorder="1" applyAlignment="1">
      <alignment horizontal="center"/>
    </xf>
    <xf numFmtId="0" fontId="15" fillId="4" borderId="48" xfId="0" applyFont="1" applyFill="1" applyBorder="1" applyAlignment="1">
      <alignment horizontal="center"/>
    </xf>
    <xf numFmtId="0" fontId="15" fillId="4" borderId="49" xfId="0" applyFont="1" applyFill="1" applyBorder="1" applyAlignment="1">
      <alignment horizontal="center"/>
    </xf>
    <xf numFmtId="0" fontId="15" fillId="4" borderId="50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 wrapText="1"/>
    </xf>
    <xf numFmtId="0" fontId="15" fillId="4" borderId="52" xfId="0" applyFont="1" applyFill="1" applyBorder="1" applyAlignment="1">
      <alignment horizontal="center"/>
    </xf>
    <xf numFmtId="0" fontId="15" fillId="4" borderId="53" xfId="0" applyFont="1" applyFill="1" applyBorder="1" applyAlignment="1">
      <alignment horizontal="center"/>
    </xf>
    <xf numFmtId="0" fontId="12" fillId="0" borderId="54" xfId="0" applyFont="1" applyBorder="1" applyAlignment="1">
      <alignment horizontal="center" vertical="center" wrapText="1"/>
    </xf>
    <xf numFmtId="0" fontId="15" fillId="4" borderId="55" xfId="0" applyFont="1" applyFill="1" applyBorder="1" applyAlignment="1">
      <alignment horizontal="center"/>
    </xf>
    <xf numFmtId="2" fontId="17" fillId="4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5" fontId="16" fillId="4" borderId="0" xfId="0" applyNumberFormat="1" applyFont="1" applyFill="1" applyBorder="1"/>
    <xf numFmtId="165" fontId="15" fillId="0" borderId="0" xfId="0" applyNumberFormat="1" applyFont="1" applyAlignment="1" applyProtection="1">
      <alignment horizontal="right"/>
      <protection locked="0"/>
    </xf>
    <xf numFmtId="0" fontId="30" fillId="4" borderId="47" xfId="0" applyFont="1" applyFill="1" applyBorder="1" applyAlignment="1">
      <alignment horizontal="center"/>
    </xf>
    <xf numFmtId="0" fontId="0" fillId="11" borderId="0" xfId="0" applyFill="1" applyProtection="1">
      <protection locked="0"/>
    </xf>
    <xf numFmtId="165" fontId="16" fillId="0" borderId="8" xfId="0" applyNumberFormat="1" applyFont="1" applyFill="1" applyBorder="1" applyAlignment="1" applyProtection="1">
      <alignment horizontal="right" vertical="center"/>
    </xf>
    <xf numFmtId="0" fontId="0" fillId="0" borderId="0" xfId="0" applyFill="1" applyBorder="1"/>
    <xf numFmtId="0" fontId="12" fillId="0" borderId="42" xfId="0" applyFont="1" applyFill="1" applyBorder="1" applyAlignment="1">
      <alignment horizontal="center" vertical="center" wrapText="1"/>
    </xf>
    <xf numFmtId="0" fontId="0" fillId="0" borderId="41" xfId="0" applyFill="1" applyBorder="1"/>
    <xf numFmtId="0" fontId="0" fillId="0" borderId="1" xfId="0" applyFill="1" applyBorder="1"/>
    <xf numFmtId="0" fontId="0" fillId="0" borderId="66" xfId="0" applyFill="1" applyBorder="1"/>
    <xf numFmtId="0" fontId="0" fillId="13" borderId="0" xfId="0" applyFill="1"/>
    <xf numFmtId="0" fontId="2" fillId="0" borderId="26" xfId="0" applyFont="1" applyFill="1" applyBorder="1"/>
    <xf numFmtId="0" fontId="12" fillId="0" borderId="1" xfId="0" applyFont="1" applyFill="1" applyBorder="1"/>
    <xf numFmtId="164" fontId="2" fillId="0" borderId="32" xfId="0" applyNumberFormat="1" applyFont="1" applyFill="1" applyBorder="1" applyAlignment="1">
      <alignment horizontal="left" vertical="center" wrapText="1"/>
    </xf>
    <xf numFmtId="165" fontId="2" fillId="0" borderId="32" xfId="0" applyNumberFormat="1" applyFont="1" applyFill="1" applyBorder="1" applyAlignment="1">
      <alignment horizontal="left" vertical="center" wrapText="1"/>
    </xf>
    <xf numFmtId="169" fontId="2" fillId="0" borderId="32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2" fillId="14" borderId="16" xfId="0" applyFont="1" applyFill="1" applyBorder="1" applyAlignment="1">
      <alignment horizontal="center" vertical="center" wrapText="1"/>
    </xf>
    <xf numFmtId="0" fontId="0" fillId="14" borderId="0" xfId="0" applyFill="1"/>
    <xf numFmtId="0" fontId="0" fillId="14" borderId="1" xfId="0" applyFill="1" applyBorder="1"/>
    <xf numFmtId="5" fontId="1" fillId="0" borderId="0" xfId="0" applyNumberFormat="1" applyFont="1" applyFill="1" applyBorder="1" applyAlignment="1" applyProtection="1">
      <alignment horizontal="left" vertical="center"/>
    </xf>
    <xf numFmtId="0" fontId="12" fillId="0" borderId="1" xfId="0" applyFont="1" applyFill="1" applyBorder="1" applyAlignment="1">
      <alignment vertical="top"/>
    </xf>
    <xf numFmtId="0" fontId="12" fillId="0" borderId="1" xfId="0" applyFont="1" applyFill="1" applyBorder="1" applyAlignment="1"/>
    <xf numFmtId="0" fontId="1" fillId="0" borderId="0" xfId="0" applyFont="1"/>
    <xf numFmtId="168" fontId="13" fillId="0" borderId="0" xfId="0" applyNumberFormat="1" applyFont="1" applyFill="1" applyBorder="1" applyAlignment="1">
      <alignment horizontal="center" vertical="center" wrapText="1"/>
    </xf>
    <xf numFmtId="0" fontId="2" fillId="0" borderId="16" xfId="0" applyFont="1" applyFill="1" applyBorder="1"/>
    <xf numFmtId="0" fontId="3" fillId="0" borderId="9" xfId="0" applyFont="1" applyFill="1" applyBorder="1" applyAlignment="1">
      <alignment horizontal="left" vertical="center" wrapText="1"/>
    </xf>
    <xf numFmtId="0" fontId="24" fillId="0" borderId="32" xfId="0" applyFont="1" applyFill="1" applyBorder="1" applyAlignment="1">
      <alignment horizontal="left" vertical="center" wrapText="1"/>
    </xf>
    <xf numFmtId="0" fontId="18" fillId="0" borderId="0" xfId="0" applyFont="1" applyFill="1" applyBorder="1"/>
    <xf numFmtId="0" fontId="12" fillId="0" borderId="1" xfId="0" applyFont="1" applyBorder="1"/>
    <xf numFmtId="0" fontId="12" fillId="0" borderId="1" xfId="0" applyFont="1" applyBorder="1" applyAlignment="1"/>
    <xf numFmtId="165" fontId="12" fillId="0" borderId="1" xfId="0" applyNumberFormat="1" applyFont="1" applyFill="1" applyBorder="1" applyAlignment="1">
      <alignment horizontal="left" vertical="center" wrapText="1"/>
    </xf>
    <xf numFmtId="0" fontId="15" fillId="0" borderId="1" xfId="0" applyFont="1" applyFill="1" applyBorder="1"/>
    <xf numFmtId="0" fontId="1" fillId="0" borderId="4" xfId="0" applyFont="1" applyFill="1" applyBorder="1" applyAlignment="1"/>
    <xf numFmtId="0" fontId="1" fillId="0" borderId="0" xfId="0" applyFont="1" applyAlignment="1">
      <alignment horizontal="center" wrapText="1"/>
    </xf>
    <xf numFmtId="0" fontId="1" fillId="0" borderId="0" xfId="0" applyFont="1" applyFill="1"/>
    <xf numFmtId="5" fontId="1" fillId="0" borderId="27" xfId="0" applyNumberFormat="1" applyFont="1" applyBorder="1" applyAlignment="1">
      <alignment horizontal="center" vertical="center" wrapText="1"/>
    </xf>
    <xf numFmtId="5" fontId="1" fillId="0" borderId="23" xfId="0" applyNumberFormat="1" applyFont="1" applyFill="1" applyBorder="1" applyAlignment="1" applyProtection="1">
      <alignment horizontal="left" vertical="center"/>
    </xf>
    <xf numFmtId="5" fontId="16" fillId="0" borderId="25" xfId="0" applyNumberFormat="1" applyFont="1" applyFill="1" applyBorder="1" applyAlignment="1">
      <alignment horizontal="center" vertical="center" wrapText="1"/>
    </xf>
    <xf numFmtId="5" fontId="1" fillId="0" borderId="8" xfId="0" applyNumberFormat="1" applyFont="1" applyFill="1" applyBorder="1" applyAlignment="1">
      <alignment horizontal="left"/>
    </xf>
    <xf numFmtId="165" fontId="15" fillId="0" borderId="1" xfId="0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165" fontId="20" fillId="15" borderId="1" xfId="0" applyNumberFormat="1" applyFont="1" applyFill="1" applyBorder="1" applyAlignment="1">
      <alignment vertical="center"/>
    </xf>
    <xf numFmtId="165" fontId="15" fillId="15" borderId="1" xfId="0" applyNumberFormat="1" applyFont="1" applyFill="1" applyBorder="1" applyAlignment="1">
      <alignment vertical="center"/>
    </xf>
    <xf numFmtId="0" fontId="20" fillId="15" borderId="1" xfId="0" applyFont="1" applyFill="1" applyBorder="1" applyAlignment="1">
      <alignment vertical="center"/>
    </xf>
    <xf numFmtId="168" fontId="13" fillId="8" borderId="14" xfId="0" applyNumberFormat="1" applyFont="1" applyFill="1" applyBorder="1" applyAlignment="1">
      <alignment horizontal="center" vertical="center" wrapText="1"/>
    </xf>
    <xf numFmtId="165" fontId="1" fillId="16" borderId="67" xfId="0" applyNumberFormat="1" applyFont="1" applyFill="1" applyBorder="1" applyAlignment="1" applyProtection="1">
      <alignment horizontal="center"/>
      <protection locked="0"/>
    </xf>
    <xf numFmtId="165" fontId="1" fillId="16" borderId="68" xfId="0" applyNumberFormat="1" applyFont="1" applyFill="1" applyBorder="1" applyAlignment="1" applyProtection="1">
      <alignment horizontal="center"/>
      <protection locked="0"/>
    </xf>
    <xf numFmtId="165" fontId="1" fillId="16" borderId="69" xfId="0" applyNumberFormat="1" applyFont="1" applyFill="1" applyBorder="1" applyAlignment="1" applyProtection="1">
      <alignment horizontal="center"/>
      <protection locked="0"/>
    </xf>
    <xf numFmtId="165" fontId="1" fillId="16" borderId="70" xfId="0" applyNumberFormat="1" applyFont="1" applyFill="1" applyBorder="1" applyAlignment="1" applyProtection="1">
      <alignment horizontal="center"/>
      <protection locked="0"/>
    </xf>
    <xf numFmtId="165" fontId="1" fillId="16" borderId="71" xfId="0" applyNumberFormat="1" applyFont="1" applyFill="1" applyBorder="1" applyAlignment="1" applyProtection="1">
      <alignment horizontal="center"/>
      <protection locked="0"/>
    </xf>
    <xf numFmtId="165" fontId="1" fillId="16" borderId="72" xfId="0" applyNumberFormat="1" applyFont="1" applyFill="1" applyBorder="1" applyAlignment="1" applyProtection="1">
      <alignment horizontal="center"/>
      <protection locked="0"/>
    </xf>
    <xf numFmtId="165" fontId="1" fillId="16" borderId="73" xfId="0" applyNumberFormat="1" applyFont="1" applyFill="1" applyBorder="1" applyAlignment="1" applyProtection="1">
      <alignment horizontal="center"/>
      <protection locked="0"/>
    </xf>
    <xf numFmtId="165" fontId="1" fillId="16" borderId="74" xfId="0" applyNumberFormat="1" applyFont="1" applyFill="1" applyBorder="1" applyAlignment="1" applyProtection="1">
      <alignment horizontal="center"/>
      <protection locked="0"/>
    </xf>
    <xf numFmtId="5" fontId="1" fillId="0" borderId="75" xfId="0" applyNumberFormat="1" applyFont="1" applyFill="1" applyBorder="1" applyAlignment="1" applyProtection="1">
      <alignment horizontal="center" vertical="center"/>
    </xf>
    <xf numFmtId="164" fontId="2" fillId="0" borderId="0" xfId="0" applyNumberFormat="1" applyFont="1" applyFill="1" applyBorder="1"/>
    <xf numFmtId="0" fontId="13" fillId="0" borderId="22" xfId="0" applyFont="1" applyFill="1" applyBorder="1" applyAlignment="1">
      <alignment horizontal="center" vertical="center" wrapText="1"/>
    </xf>
    <xf numFmtId="0" fontId="13" fillId="0" borderId="31" xfId="0" applyFont="1" applyFill="1" applyBorder="1" applyAlignment="1">
      <alignment horizontal="center" vertical="center" wrapText="1"/>
    </xf>
    <xf numFmtId="0" fontId="13" fillId="0" borderId="56" xfId="0" applyFont="1" applyFill="1" applyBorder="1" applyAlignment="1">
      <alignment horizontal="center" vertical="center" wrapText="1"/>
    </xf>
    <xf numFmtId="0" fontId="38" fillId="0" borderId="26" xfId="0" applyFont="1" applyFill="1" applyBorder="1" applyAlignment="1">
      <alignment horizontal="center" vertical="center" wrapText="1"/>
    </xf>
    <xf numFmtId="0" fontId="38" fillId="0" borderId="27" xfId="0" applyFont="1" applyFill="1" applyBorder="1" applyAlignment="1">
      <alignment horizontal="center" vertical="center" wrapText="1"/>
    </xf>
    <xf numFmtId="0" fontId="15" fillId="0" borderId="57" xfId="0" applyFont="1" applyBorder="1" applyAlignment="1">
      <alignment horizontal="center" vertical="center" wrapText="1"/>
    </xf>
    <xf numFmtId="0" fontId="0" fillId="0" borderId="58" xfId="0" applyBorder="1" applyAlignment="1">
      <alignment horizontal="center" wrapText="1"/>
    </xf>
    <xf numFmtId="0" fontId="29" fillId="0" borderId="22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39" fillId="0" borderId="0" xfId="0" applyFont="1" applyBorder="1" applyAlignment="1">
      <alignment horizontal="left" vertical="top" wrapText="1"/>
    </xf>
    <xf numFmtId="0" fontId="33" fillId="0" borderId="25" xfId="0" applyFont="1" applyBorder="1" applyAlignment="1" applyProtection="1">
      <alignment horizontal="center" vertical="center" wrapText="1"/>
      <protection locked="0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165" fontId="9" fillId="12" borderId="9" xfId="0" applyNumberFormat="1" applyFont="1" applyFill="1" applyBorder="1" applyAlignment="1">
      <alignment horizontal="center" vertical="center" wrapText="1"/>
    </xf>
    <xf numFmtId="165" fontId="9" fillId="12" borderId="18" xfId="0" applyNumberFormat="1" applyFont="1" applyFill="1" applyBorder="1" applyAlignment="1">
      <alignment horizontal="center" vertical="center" wrapText="1"/>
    </xf>
    <xf numFmtId="168" fontId="10" fillId="8" borderId="0" xfId="0" applyNumberFormat="1" applyFont="1" applyFill="1" applyBorder="1" applyAlignment="1">
      <alignment horizontal="center" vertical="center" wrapText="1"/>
    </xf>
    <xf numFmtId="1" fontId="4" fillId="0" borderId="9" xfId="0" applyNumberFormat="1" applyFont="1" applyFill="1" applyBorder="1" applyAlignment="1" applyProtection="1">
      <alignment horizontal="center" vertical="center" wrapText="1"/>
      <protection locked="0"/>
    </xf>
    <xf numFmtId="1" fontId="4" fillId="0" borderId="18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0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165" fontId="3" fillId="4" borderId="30" xfId="0" applyNumberFormat="1" applyFont="1" applyFill="1" applyBorder="1" applyAlignment="1">
      <alignment horizontal="center" vertical="center" wrapText="1"/>
    </xf>
    <xf numFmtId="165" fontId="3" fillId="4" borderId="14" xfId="0" applyNumberFormat="1" applyFont="1" applyFill="1" applyBorder="1" applyAlignment="1">
      <alignment horizontal="center" vertical="center" wrapText="1"/>
    </xf>
    <xf numFmtId="165" fontId="3" fillId="6" borderId="30" xfId="0" applyNumberFormat="1" applyFont="1" applyFill="1" applyBorder="1" applyAlignment="1">
      <alignment horizontal="center" vertical="center"/>
    </xf>
    <xf numFmtId="165" fontId="3" fillId="6" borderId="14" xfId="0" applyNumberFormat="1" applyFont="1" applyFill="1" applyBorder="1" applyAlignment="1">
      <alignment horizontal="center" vertical="center"/>
    </xf>
    <xf numFmtId="165" fontId="3" fillId="6" borderId="15" xfId="0" applyNumberFormat="1" applyFont="1" applyFill="1" applyBorder="1" applyAlignment="1">
      <alignment horizontal="center" vertical="center"/>
    </xf>
    <xf numFmtId="168" fontId="13" fillId="8" borderId="62" xfId="0" applyNumberFormat="1" applyFont="1" applyFill="1" applyBorder="1" applyAlignment="1">
      <alignment horizontal="center" vertical="center" wrapText="1"/>
    </xf>
    <xf numFmtId="168" fontId="13" fillId="8" borderId="63" xfId="0" applyNumberFormat="1" applyFont="1" applyFill="1" applyBorder="1" applyAlignment="1">
      <alignment horizontal="center" vertical="center" wrapText="1"/>
    </xf>
    <xf numFmtId="168" fontId="13" fillId="8" borderId="64" xfId="0" applyNumberFormat="1" applyFont="1" applyFill="1" applyBorder="1" applyAlignment="1">
      <alignment horizontal="center" vertical="center" wrapText="1"/>
    </xf>
    <xf numFmtId="168" fontId="13" fillId="8" borderId="65" xfId="0" applyNumberFormat="1" applyFont="1" applyFill="1" applyBorder="1" applyAlignment="1">
      <alignment horizontal="center" vertical="center" wrapText="1"/>
    </xf>
    <xf numFmtId="165" fontId="13" fillId="0" borderId="61" xfId="0" applyNumberFormat="1" applyFont="1" applyBorder="1" applyAlignment="1">
      <alignment horizontal="center" vertical="center" wrapText="1"/>
    </xf>
    <xf numFmtId="165" fontId="13" fillId="0" borderId="14" xfId="0" applyNumberFormat="1" applyFont="1" applyBorder="1" applyAlignment="1">
      <alignment horizontal="center" vertical="center" wrapText="1"/>
    </xf>
    <xf numFmtId="165" fontId="13" fillId="0" borderId="15" xfId="0" applyNumberFormat="1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165" fontId="3" fillId="3" borderId="61" xfId="0" applyNumberFormat="1" applyFont="1" applyFill="1" applyBorder="1" applyAlignment="1">
      <alignment horizontal="center" vertical="center" wrapText="1"/>
    </xf>
    <xf numFmtId="165" fontId="3" fillId="3" borderId="14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168" fontId="13" fillId="8" borderId="14" xfId="0" applyNumberFormat="1" applyFont="1" applyFill="1" applyBorder="1" applyAlignment="1">
      <alignment horizontal="center" vertical="center" wrapText="1"/>
    </xf>
    <xf numFmtId="165" fontId="0" fillId="17" borderId="0" xfId="0" applyNumberFormat="1" applyFill="1"/>
    <xf numFmtId="165" fontId="0" fillId="0" borderId="0" xfId="0" applyNumberFormat="1" applyFill="1"/>
    <xf numFmtId="0" fontId="12" fillId="0" borderId="16" xfId="0" applyFont="1" applyFill="1" applyBorder="1" applyAlignment="1">
      <alignment vertical="center" wrapText="1"/>
    </xf>
    <xf numFmtId="0" fontId="0" fillId="0" borderId="16" xfId="0" applyFill="1" applyBorder="1" applyAlignment="1">
      <alignment horizontal="center" wrapText="1"/>
    </xf>
    <xf numFmtId="0" fontId="16" fillId="0" borderId="16" xfId="0" applyFont="1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16" xfId="0" applyFill="1" applyBorder="1" applyAlignment="1">
      <alignment vertical="center" wrapText="1"/>
    </xf>
    <xf numFmtId="0" fontId="12" fillId="0" borderId="16" xfId="0" applyFont="1" applyFill="1" applyBorder="1" applyAlignment="1">
      <alignment horizontal="center" wrapText="1"/>
    </xf>
    <xf numFmtId="0" fontId="0" fillId="0" borderId="0" xfId="0" applyFill="1" applyAlignment="1">
      <alignment vertical="center"/>
    </xf>
    <xf numFmtId="49" fontId="0" fillId="0" borderId="0" xfId="0" applyNumberFormat="1" applyFill="1"/>
    <xf numFmtId="165" fontId="12" fillId="0" borderId="0" xfId="0" applyNumberFormat="1" applyFont="1" applyFill="1"/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1"/>
  <sheetViews>
    <sheetView tabSelected="1" workbookViewId="0">
      <pane xSplit="4" ySplit="1" topLeftCell="W2" activePane="bottomRight" state="frozen"/>
      <selection pane="topRight" activeCell="E1" sqref="E1"/>
      <selection pane="bottomLeft" activeCell="A2" sqref="A2"/>
      <selection pane="bottomRight"/>
    </sheetView>
  </sheetViews>
  <sheetFormatPr defaultRowHeight="12.75" x14ac:dyDescent="0.2"/>
  <cols>
    <col min="1" max="1" width="9.85546875" customWidth="1"/>
    <col min="2" max="2" width="12.7109375" customWidth="1"/>
    <col min="3" max="3" width="19.42578125" customWidth="1"/>
    <col min="4" max="4" width="42.28515625" bestFit="1" customWidth="1"/>
    <col min="5" max="5" width="8.5703125" bestFit="1" customWidth="1"/>
    <col min="6" max="6" width="7.7109375" bestFit="1" customWidth="1"/>
    <col min="8" max="8" width="7.28515625" bestFit="1" customWidth="1"/>
    <col min="9" max="9" width="14.5703125" bestFit="1" customWidth="1"/>
    <col min="10" max="10" width="15" customWidth="1"/>
    <col min="12" max="12" width="18" bestFit="1" customWidth="1"/>
    <col min="13" max="13" width="9.7109375" customWidth="1"/>
    <col min="14" max="14" width="10.85546875" customWidth="1"/>
    <col min="15" max="15" width="10.42578125" customWidth="1"/>
    <col min="16" max="17" width="10.140625" customWidth="1"/>
    <col min="18" max="18" width="9.7109375" customWidth="1"/>
    <col min="19" max="19" width="10.28515625" customWidth="1"/>
    <col min="20" max="20" width="10.42578125" customWidth="1"/>
    <col min="21" max="21" width="10.28515625" style="532" customWidth="1"/>
    <col min="22" max="23" width="9.5703125" style="389" customWidth="1"/>
    <col min="24" max="24" width="9.5703125" style="533" customWidth="1"/>
    <col min="25" max="25" width="11.42578125" customWidth="1"/>
    <col min="26" max="27" width="9.5703125" customWidth="1"/>
    <col min="28" max="29" width="8.5703125" bestFit="1" customWidth="1"/>
    <col min="30" max="30" width="9.42578125" customWidth="1"/>
    <col min="31" max="31" width="9.5703125" customWidth="1"/>
    <col min="32" max="32" width="11.5703125" customWidth="1"/>
    <col min="33" max="34" width="8.140625" bestFit="1" customWidth="1"/>
    <col min="35" max="35" width="8.42578125" customWidth="1"/>
    <col min="37" max="37" width="35.85546875" customWidth="1"/>
  </cols>
  <sheetData>
    <row r="1" spans="1:37" s="187" customFormat="1" ht="91.5" customHeight="1" thickBot="1" x14ac:dyDescent="0.25">
      <c r="A1" s="184" t="s">
        <v>474</v>
      </c>
      <c r="B1" s="184" t="s">
        <v>475</v>
      </c>
      <c r="C1" s="185" t="s">
        <v>476</v>
      </c>
      <c r="D1" s="185" t="s">
        <v>477</v>
      </c>
      <c r="E1" s="184" t="s">
        <v>489</v>
      </c>
      <c r="F1" s="184" t="s">
        <v>490</v>
      </c>
      <c r="G1" s="184" t="s">
        <v>491</v>
      </c>
      <c r="H1" s="184" t="s">
        <v>492</v>
      </c>
      <c r="I1" s="186" t="s">
        <v>493</v>
      </c>
      <c r="J1" s="184" t="s">
        <v>478</v>
      </c>
      <c r="K1" s="186" t="s">
        <v>494</v>
      </c>
      <c r="L1" s="184" t="s">
        <v>495</v>
      </c>
      <c r="M1" s="184" t="s">
        <v>496</v>
      </c>
      <c r="N1" s="184" t="s">
        <v>497</v>
      </c>
      <c r="O1" s="184" t="s">
        <v>498</v>
      </c>
      <c r="P1" s="184" t="s">
        <v>499</v>
      </c>
      <c r="Q1" s="184" t="s">
        <v>500</v>
      </c>
      <c r="R1" s="184" t="s">
        <v>501</v>
      </c>
      <c r="S1" s="184" t="s">
        <v>502</v>
      </c>
      <c r="T1" s="184" t="s">
        <v>503</v>
      </c>
      <c r="U1" s="529" t="s">
        <v>504</v>
      </c>
      <c r="V1" s="186" t="s">
        <v>505</v>
      </c>
      <c r="W1" s="186" t="s">
        <v>506</v>
      </c>
      <c r="X1" s="540" t="s">
        <v>507</v>
      </c>
      <c r="Y1" s="184" t="s">
        <v>508</v>
      </c>
      <c r="Z1" s="184" t="s">
        <v>509</v>
      </c>
      <c r="AA1" s="184" t="s">
        <v>510</v>
      </c>
      <c r="AB1" s="184" t="s">
        <v>511</v>
      </c>
      <c r="AC1" s="184" t="s">
        <v>512</v>
      </c>
      <c r="AD1" s="184" t="s">
        <v>513</v>
      </c>
      <c r="AE1" s="184" t="s">
        <v>514</v>
      </c>
      <c r="AF1" s="184" t="s">
        <v>515</v>
      </c>
      <c r="AG1" s="184" t="s">
        <v>516</v>
      </c>
      <c r="AH1" s="184" t="s">
        <v>517</v>
      </c>
      <c r="AI1" s="184" t="s">
        <v>518</v>
      </c>
      <c r="AJ1" s="184" t="s">
        <v>519</v>
      </c>
      <c r="AK1" s="539" t="s">
        <v>78</v>
      </c>
    </row>
    <row r="2" spans="1:37" x14ac:dyDescent="0.2">
      <c r="A2">
        <v>1</v>
      </c>
      <c r="B2" t="s">
        <v>11</v>
      </c>
      <c r="C2" s="174" t="s">
        <v>148</v>
      </c>
      <c r="D2" t="s">
        <v>149</v>
      </c>
      <c r="E2" s="175" t="s">
        <v>520</v>
      </c>
      <c r="F2" s="175" t="s">
        <v>520</v>
      </c>
      <c r="G2" t="s">
        <v>521</v>
      </c>
      <c r="H2" t="s">
        <v>522</v>
      </c>
      <c r="I2" t="s">
        <v>523</v>
      </c>
      <c r="J2" t="s">
        <v>395</v>
      </c>
      <c r="K2" s="175" t="s">
        <v>520</v>
      </c>
      <c r="L2" t="s">
        <v>524</v>
      </c>
      <c r="M2" s="175" t="s">
        <v>525</v>
      </c>
      <c r="N2" s="175" t="s">
        <v>525</v>
      </c>
      <c r="O2" s="175" t="s">
        <v>520</v>
      </c>
      <c r="P2" s="175" t="s">
        <v>525</v>
      </c>
      <c r="Q2" s="175" t="s">
        <v>525</v>
      </c>
      <c r="R2" s="175" t="s">
        <v>525</v>
      </c>
      <c r="S2">
        <v>0</v>
      </c>
      <c r="T2">
        <v>0</v>
      </c>
      <c r="U2" s="530">
        <v>6</v>
      </c>
      <c r="V2" s="389">
        <v>0</v>
      </c>
      <c r="W2" s="389">
        <v>0</v>
      </c>
      <c r="X2" s="541">
        <v>0</v>
      </c>
      <c r="Y2">
        <v>174</v>
      </c>
      <c r="Z2">
        <v>3.2</v>
      </c>
      <c r="AA2" t="s">
        <v>526</v>
      </c>
      <c r="AB2" t="s">
        <v>527</v>
      </c>
      <c r="AC2" t="s">
        <v>528</v>
      </c>
      <c r="AD2" s="175" t="s">
        <v>525</v>
      </c>
      <c r="AE2" s="175" t="s">
        <v>525</v>
      </c>
      <c r="AF2">
        <v>1</v>
      </c>
      <c r="AG2">
        <v>8</v>
      </c>
      <c r="AH2">
        <v>8</v>
      </c>
      <c r="AI2">
        <v>34.5</v>
      </c>
      <c r="AJ2">
        <v>34.5</v>
      </c>
    </row>
    <row r="3" spans="1:37" x14ac:dyDescent="0.2">
      <c r="A3">
        <v>1</v>
      </c>
      <c r="B3" t="s">
        <v>11</v>
      </c>
      <c r="C3" s="174" t="s">
        <v>150</v>
      </c>
      <c r="D3" t="s">
        <v>151</v>
      </c>
      <c r="E3" s="175" t="s">
        <v>520</v>
      </c>
      <c r="F3" s="175" t="s">
        <v>520</v>
      </c>
      <c r="G3" t="s">
        <v>521</v>
      </c>
      <c r="H3" t="s">
        <v>124</v>
      </c>
      <c r="I3" t="s">
        <v>529</v>
      </c>
      <c r="J3" t="s">
        <v>395</v>
      </c>
      <c r="K3" s="175" t="s">
        <v>525</v>
      </c>
      <c r="L3" t="s">
        <v>524</v>
      </c>
      <c r="M3" s="175" t="s">
        <v>525</v>
      </c>
      <c r="N3" s="175" t="s">
        <v>520</v>
      </c>
      <c r="O3" s="175" t="s">
        <v>525</v>
      </c>
      <c r="P3" s="175" t="s">
        <v>525</v>
      </c>
      <c r="Q3" s="175" t="s">
        <v>525</v>
      </c>
      <c r="R3" s="175" t="s">
        <v>520</v>
      </c>
      <c r="S3">
        <v>0</v>
      </c>
      <c r="T3">
        <v>16</v>
      </c>
      <c r="U3" s="531">
        <v>0</v>
      </c>
      <c r="V3" s="531">
        <v>0</v>
      </c>
      <c r="W3" s="531">
        <v>0</v>
      </c>
      <c r="X3" s="542">
        <v>16</v>
      </c>
      <c r="Y3">
        <v>56</v>
      </c>
      <c r="Z3">
        <v>1.2</v>
      </c>
      <c r="AA3" t="s">
        <v>530</v>
      </c>
      <c r="AB3" t="s">
        <v>531</v>
      </c>
      <c r="AC3" t="s">
        <v>531</v>
      </c>
      <c r="AD3" s="175" t="s">
        <v>525</v>
      </c>
      <c r="AE3" s="175" t="s">
        <v>525</v>
      </c>
      <c r="AF3">
        <v>2</v>
      </c>
      <c r="AG3">
        <v>6</v>
      </c>
      <c r="AH3">
        <v>6</v>
      </c>
      <c r="AI3">
        <v>38.5</v>
      </c>
      <c r="AJ3">
        <v>38.5</v>
      </c>
    </row>
    <row r="4" spans="1:37" x14ac:dyDescent="0.2">
      <c r="A4">
        <v>1</v>
      </c>
      <c r="B4" t="s">
        <v>11</v>
      </c>
      <c r="C4" s="174" t="s">
        <v>152</v>
      </c>
      <c r="D4" t="s">
        <v>153</v>
      </c>
      <c r="E4" s="175" t="s">
        <v>520</v>
      </c>
      <c r="F4" s="175" t="s">
        <v>520</v>
      </c>
      <c r="G4" t="s">
        <v>532</v>
      </c>
      <c r="H4" t="s">
        <v>121</v>
      </c>
      <c r="I4" t="s">
        <v>533</v>
      </c>
      <c r="J4" t="s">
        <v>395</v>
      </c>
      <c r="K4" s="175" t="s">
        <v>520</v>
      </c>
      <c r="L4" t="s">
        <v>524</v>
      </c>
      <c r="M4" s="175" t="s">
        <v>525</v>
      </c>
      <c r="N4" s="175" t="s">
        <v>525</v>
      </c>
      <c r="O4" s="175" t="s">
        <v>525</v>
      </c>
      <c r="P4" s="175" t="s">
        <v>520</v>
      </c>
      <c r="Q4" s="175" t="s">
        <v>525</v>
      </c>
      <c r="R4" s="175" t="s">
        <v>525</v>
      </c>
      <c r="S4">
        <v>0</v>
      </c>
      <c r="T4">
        <v>0</v>
      </c>
      <c r="U4" s="531">
        <v>0</v>
      </c>
      <c r="V4" s="531">
        <v>21</v>
      </c>
      <c r="W4" s="531">
        <v>0</v>
      </c>
      <c r="X4" s="542">
        <v>0</v>
      </c>
      <c r="Y4">
        <v>158</v>
      </c>
      <c r="Z4">
        <v>3</v>
      </c>
      <c r="AA4" t="s">
        <v>526</v>
      </c>
      <c r="AB4" t="s">
        <v>527</v>
      </c>
      <c r="AC4" t="s">
        <v>528</v>
      </c>
      <c r="AD4" s="175" t="s">
        <v>525</v>
      </c>
      <c r="AE4" s="175" t="s">
        <v>525</v>
      </c>
      <c r="AF4">
        <v>1</v>
      </c>
      <c r="AG4">
        <v>8</v>
      </c>
      <c r="AH4">
        <v>8</v>
      </c>
      <c r="AI4">
        <v>34.5</v>
      </c>
      <c r="AJ4">
        <v>34.5</v>
      </c>
    </row>
    <row r="5" spans="1:37" x14ac:dyDescent="0.2">
      <c r="A5">
        <v>1</v>
      </c>
      <c r="B5" t="s">
        <v>50</v>
      </c>
      <c r="C5" s="174" t="s">
        <v>280</v>
      </c>
      <c r="D5" t="s">
        <v>281</v>
      </c>
      <c r="E5" s="175" t="s">
        <v>520</v>
      </c>
      <c r="F5" s="175" t="s">
        <v>520</v>
      </c>
      <c r="G5" t="s">
        <v>521</v>
      </c>
      <c r="H5" t="s">
        <v>124</v>
      </c>
      <c r="I5" t="s">
        <v>534</v>
      </c>
      <c r="J5" t="s">
        <v>395</v>
      </c>
      <c r="K5" s="175" t="s">
        <v>525</v>
      </c>
      <c r="L5" t="s">
        <v>535</v>
      </c>
      <c r="M5" s="175" t="s">
        <v>525</v>
      </c>
      <c r="N5" s="175" t="s">
        <v>520</v>
      </c>
      <c r="O5" s="175" t="s">
        <v>525</v>
      </c>
      <c r="P5" s="175" t="s">
        <v>525</v>
      </c>
      <c r="Q5" s="175" t="s">
        <v>525</v>
      </c>
      <c r="R5" s="175" t="s">
        <v>520</v>
      </c>
      <c r="S5">
        <v>0</v>
      </c>
      <c r="T5">
        <v>16</v>
      </c>
      <c r="U5" s="531">
        <v>0</v>
      </c>
      <c r="V5" s="531">
        <v>0</v>
      </c>
      <c r="W5" s="531">
        <v>0</v>
      </c>
      <c r="X5" s="542">
        <v>16</v>
      </c>
      <c r="Y5">
        <v>30</v>
      </c>
      <c r="Z5">
        <v>0.8</v>
      </c>
      <c r="AA5" t="s">
        <v>530</v>
      </c>
      <c r="AB5" t="s">
        <v>528</v>
      </c>
      <c r="AC5" t="s">
        <v>528</v>
      </c>
      <c r="AD5" s="175" t="s">
        <v>520</v>
      </c>
      <c r="AE5" s="175" t="s">
        <v>520</v>
      </c>
      <c r="AF5">
        <v>1</v>
      </c>
      <c r="AG5">
        <v>6</v>
      </c>
      <c r="AH5">
        <v>6.5</v>
      </c>
      <c r="AI5">
        <v>36.5</v>
      </c>
      <c r="AJ5">
        <v>37.5</v>
      </c>
    </row>
    <row r="6" spans="1:37" x14ac:dyDescent="0.2">
      <c r="A6">
        <v>1</v>
      </c>
      <c r="B6" t="s">
        <v>50</v>
      </c>
      <c r="C6" s="174" t="s">
        <v>448</v>
      </c>
      <c r="D6" t="s">
        <v>449</v>
      </c>
      <c r="E6" s="175" t="s">
        <v>520</v>
      </c>
      <c r="F6" s="175" t="s">
        <v>525</v>
      </c>
      <c r="G6" t="s">
        <v>532</v>
      </c>
      <c r="H6" t="s">
        <v>121</v>
      </c>
      <c r="I6" t="s">
        <v>533</v>
      </c>
      <c r="J6" t="s">
        <v>395</v>
      </c>
      <c r="K6" s="175" t="s">
        <v>520</v>
      </c>
      <c r="L6" t="s">
        <v>535</v>
      </c>
      <c r="M6" s="175" t="s">
        <v>525</v>
      </c>
      <c r="N6" s="175" t="s">
        <v>525</v>
      </c>
      <c r="O6" s="175" t="s">
        <v>525</v>
      </c>
      <c r="P6" s="175" t="s">
        <v>520</v>
      </c>
      <c r="Q6" s="175" t="s">
        <v>525</v>
      </c>
      <c r="R6" s="175" t="s">
        <v>525</v>
      </c>
      <c r="S6">
        <v>0</v>
      </c>
      <c r="T6">
        <v>0</v>
      </c>
      <c r="U6" s="531">
        <v>0</v>
      </c>
      <c r="V6" s="531">
        <v>21</v>
      </c>
      <c r="W6" s="531">
        <v>0</v>
      </c>
      <c r="X6" s="542">
        <v>0</v>
      </c>
      <c r="Y6">
        <v>52</v>
      </c>
      <c r="Z6">
        <v>1.4</v>
      </c>
      <c r="AA6" t="s">
        <v>526</v>
      </c>
      <c r="AB6" t="s">
        <v>527</v>
      </c>
      <c r="AC6" t="s">
        <v>528</v>
      </c>
      <c r="AD6" s="175" t="s">
        <v>525</v>
      </c>
      <c r="AE6" s="175" t="s">
        <v>525</v>
      </c>
      <c r="AF6">
        <v>1</v>
      </c>
      <c r="AG6">
        <v>6</v>
      </c>
      <c r="AH6">
        <v>6</v>
      </c>
      <c r="AI6">
        <v>30.5</v>
      </c>
      <c r="AJ6">
        <v>30.5</v>
      </c>
    </row>
    <row r="7" spans="1:37" x14ac:dyDescent="0.2">
      <c r="A7">
        <v>1</v>
      </c>
      <c r="B7" t="s">
        <v>50</v>
      </c>
      <c r="C7" s="174" t="s">
        <v>450</v>
      </c>
      <c r="D7" t="s">
        <v>451</v>
      </c>
      <c r="E7" s="175" t="s">
        <v>520</v>
      </c>
      <c r="F7" s="175" t="s">
        <v>525</v>
      </c>
      <c r="G7" t="s">
        <v>521</v>
      </c>
      <c r="H7" t="s">
        <v>522</v>
      </c>
      <c r="I7" t="s">
        <v>536</v>
      </c>
      <c r="J7" t="s">
        <v>395</v>
      </c>
      <c r="K7" s="175" t="s">
        <v>520</v>
      </c>
      <c r="L7" t="s">
        <v>535</v>
      </c>
      <c r="M7" s="175" t="s">
        <v>525</v>
      </c>
      <c r="N7" s="175" t="s">
        <v>525</v>
      </c>
      <c r="O7" s="175" t="s">
        <v>520</v>
      </c>
      <c r="P7" s="175" t="s">
        <v>525</v>
      </c>
      <c r="Q7" s="175" t="s">
        <v>525</v>
      </c>
      <c r="R7" s="175" t="s">
        <v>525</v>
      </c>
      <c r="S7">
        <v>0</v>
      </c>
      <c r="T7">
        <v>0</v>
      </c>
      <c r="U7" s="531">
        <v>21</v>
      </c>
      <c r="V7" s="531">
        <v>0</v>
      </c>
      <c r="W7" s="531">
        <v>0</v>
      </c>
      <c r="X7" s="542">
        <v>0</v>
      </c>
      <c r="Y7">
        <v>116</v>
      </c>
      <c r="Z7">
        <v>2.6</v>
      </c>
      <c r="AA7" t="s">
        <v>526</v>
      </c>
      <c r="AB7" t="s">
        <v>527</v>
      </c>
      <c r="AC7" t="s">
        <v>528</v>
      </c>
      <c r="AD7" s="175" t="s">
        <v>525</v>
      </c>
      <c r="AE7" s="175" t="s">
        <v>525</v>
      </c>
      <c r="AF7">
        <v>1</v>
      </c>
      <c r="AG7">
        <v>7.5</v>
      </c>
      <c r="AH7">
        <v>7.5</v>
      </c>
      <c r="AI7">
        <v>33.5</v>
      </c>
      <c r="AJ7">
        <v>33.5</v>
      </c>
    </row>
    <row r="8" spans="1:37" x14ac:dyDescent="0.2">
      <c r="A8">
        <v>1</v>
      </c>
      <c r="B8" t="s">
        <v>10</v>
      </c>
      <c r="C8" s="174" t="s">
        <v>216</v>
      </c>
      <c r="D8" t="s">
        <v>217</v>
      </c>
      <c r="E8" s="175" t="s">
        <v>520</v>
      </c>
      <c r="F8" s="175" t="s">
        <v>520</v>
      </c>
      <c r="G8" t="s">
        <v>532</v>
      </c>
      <c r="H8" t="s">
        <v>129</v>
      </c>
      <c r="I8" t="s">
        <v>129</v>
      </c>
      <c r="J8" t="s">
        <v>395</v>
      </c>
      <c r="K8" s="175" t="s">
        <v>520</v>
      </c>
      <c r="L8" t="s">
        <v>537</v>
      </c>
      <c r="M8" s="175" t="s">
        <v>520</v>
      </c>
      <c r="N8" s="175" t="s">
        <v>525</v>
      </c>
      <c r="O8" s="175" t="s">
        <v>525</v>
      </c>
      <c r="P8" s="175" t="s">
        <v>525</v>
      </c>
      <c r="Q8" s="175" t="s">
        <v>520</v>
      </c>
      <c r="R8" s="175" t="s">
        <v>525</v>
      </c>
      <c r="S8">
        <v>21</v>
      </c>
      <c r="T8">
        <v>0</v>
      </c>
      <c r="U8" s="531">
        <v>0</v>
      </c>
      <c r="V8" s="531">
        <v>0</v>
      </c>
      <c r="W8" s="531">
        <v>21</v>
      </c>
      <c r="X8" s="542">
        <v>0</v>
      </c>
      <c r="Y8">
        <v>140</v>
      </c>
      <c r="Z8">
        <v>2.4</v>
      </c>
      <c r="AA8" t="s">
        <v>526</v>
      </c>
      <c r="AB8" t="s">
        <v>527</v>
      </c>
      <c r="AC8" t="s">
        <v>528</v>
      </c>
      <c r="AD8" s="175" t="s">
        <v>525</v>
      </c>
      <c r="AE8" s="175" t="s">
        <v>525</v>
      </c>
      <c r="AF8">
        <v>1</v>
      </c>
      <c r="AG8">
        <v>7</v>
      </c>
      <c r="AH8">
        <v>7.5</v>
      </c>
      <c r="AI8">
        <v>32.5</v>
      </c>
      <c r="AJ8">
        <v>33.5</v>
      </c>
    </row>
    <row r="9" spans="1:37" x14ac:dyDescent="0.2">
      <c r="A9">
        <v>1</v>
      </c>
      <c r="B9" t="s">
        <v>10</v>
      </c>
      <c r="C9" s="174" t="s">
        <v>218</v>
      </c>
      <c r="D9" t="s">
        <v>219</v>
      </c>
      <c r="E9" s="175" t="s">
        <v>520</v>
      </c>
      <c r="F9" s="175" t="s">
        <v>520</v>
      </c>
      <c r="G9" t="s">
        <v>532</v>
      </c>
      <c r="H9" t="s">
        <v>121</v>
      </c>
      <c r="I9" t="s">
        <v>538</v>
      </c>
      <c r="J9" t="s">
        <v>393</v>
      </c>
      <c r="K9" s="175" t="s">
        <v>520</v>
      </c>
      <c r="L9" t="s">
        <v>537</v>
      </c>
      <c r="M9" s="175" t="s">
        <v>525</v>
      </c>
      <c r="N9" s="175" t="s">
        <v>520</v>
      </c>
      <c r="O9" s="175" t="s">
        <v>525</v>
      </c>
      <c r="P9" s="175" t="s">
        <v>520</v>
      </c>
      <c r="Q9" s="175" t="s">
        <v>525</v>
      </c>
      <c r="R9" s="175" t="s">
        <v>520</v>
      </c>
      <c r="S9">
        <v>0</v>
      </c>
      <c r="T9">
        <v>21</v>
      </c>
      <c r="U9" s="531">
        <v>0</v>
      </c>
      <c r="V9" s="531">
        <v>21</v>
      </c>
      <c r="W9" s="531">
        <v>0</v>
      </c>
      <c r="X9" s="542">
        <v>21</v>
      </c>
      <c r="Y9">
        <v>46</v>
      </c>
      <c r="Z9">
        <v>1.2</v>
      </c>
      <c r="AA9" t="s">
        <v>526</v>
      </c>
      <c r="AB9" t="s">
        <v>527</v>
      </c>
      <c r="AC9" t="s">
        <v>528</v>
      </c>
      <c r="AD9" s="175" t="s">
        <v>525</v>
      </c>
      <c r="AE9" s="175" t="s">
        <v>520</v>
      </c>
      <c r="AF9">
        <v>1</v>
      </c>
      <c r="AG9">
        <v>6</v>
      </c>
      <c r="AH9">
        <v>6</v>
      </c>
      <c r="AI9">
        <v>30.5</v>
      </c>
      <c r="AJ9">
        <v>36.5</v>
      </c>
    </row>
    <row r="10" spans="1:37" x14ac:dyDescent="0.2">
      <c r="A10">
        <v>1</v>
      </c>
      <c r="B10" t="s">
        <v>10</v>
      </c>
      <c r="C10" s="174" t="s">
        <v>220</v>
      </c>
      <c r="D10" t="s">
        <v>221</v>
      </c>
      <c r="E10" s="175" t="s">
        <v>520</v>
      </c>
      <c r="F10" s="175" t="s">
        <v>520</v>
      </c>
      <c r="G10" t="s">
        <v>532</v>
      </c>
      <c r="H10" t="s">
        <v>124</v>
      </c>
      <c r="I10" t="s">
        <v>534</v>
      </c>
      <c r="J10" t="s">
        <v>395</v>
      </c>
      <c r="K10" s="175" t="s">
        <v>525</v>
      </c>
      <c r="L10" t="s">
        <v>537</v>
      </c>
      <c r="M10" s="175" t="s">
        <v>525</v>
      </c>
      <c r="N10" s="175" t="s">
        <v>525</v>
      </c>
      <c r="O10" s="175" t="s">
        <v>520</v>
      </c>
      <c r="P10" s="175" t="s">
        <v>525</v>
      </c>
      <c r="Q10" s="175" t="s">
        <v>525</v>
      </c>
      <c r="R10" s="175" t="s">
        <v>525</v>
      </c>
      <c r="S10">
        <v>0</v>
      </c>
      <c r="T10">
        <v>0</v>
      </c>
      <c r="U10" s="531">
        <v>16</v>
      </c>
      <c r="V10" s="531">
        <v>0</v>
      </c>
      <c r="W10" s="531">
        <v>0</v>
      </c>
      <c r="X10" s="542">
        <v>0</v>
      </c>
      <c r="Y10">
        <v>30</v>
      </c>
      <c r="Z10">
        <v>1</v>
      </c>
      <c r="AA10" t="s">
        <v>530</v>
      </c>
      <c r="AB10" t="s">
        <v>528</v>
      </c>
      <c r="AC10" t="s">
        <v>528</v>
      </c>
      <c r="AD10" s="175" t="s">
        <v>525</v>
      </c>
      <c r="AE10" s="175" t="s">
        <v>525</v>
      </c>
      <c r="AF10">
        <v>1</v>
      </c>
      <c r="AG10">
        <v>6.5</v>
      </c>
      <c r="AH10">
        <v>6.5</v>
      </c>
      <c r="AI10">
        <v>31.5</v>
      </c>
      <c r="AJ10">
        <v>31.5</v>
      </c>
    </row>
    <row r="11" spans="1:37" x14ac:dyDescent="0.2">
      <c r="A11">
        <v>1</v>
      </c>
      <c r="B11" t="s">
        <v>9</v>
      </c>
      <c r="C11" s="174" t="s">
        <v>228</v>
      </c>
      <c r="D11" t="s">
        <v>229</v>
      </c>
      <c r="E11" s="175" t="s">
        <v>520</v>
      </c>
      <c r="F11" s="175" t="s">
        <v>520</v>
      </c>
      <c r="G11" t="s">
        <v>521</v>
      </c>
      <c r="H11" t="s">
        <v>124</v>
      </c>
      <c r="I11" t="s">
        <v>534</v>
      </c>
      <c r="J11" t="s">
        <v>394</v>
      </c>
      <c r="K11" s="175" t="s">
        <v>525</v>
      </c>
      <c r="L11" t="s">
        <v>535</v>
      </c>
      <c r="M11" s="175" t="s">
        <v>520</v>
      </c>
      <c r="N11" s="175" t="s">
        <v>520</v>
      </c>
      <c r="O11" s="175" t="s">
        <v>520</v>
      </c>
      <c r="P11" s="175" t="s">
        <v>520</v>
      </c>
      <c r="Q11" s="175" t="s">
        <v>520</v>
      </c>
      <c r="R11" s="175" t="s">
        <v>520</v>
      </c>
      <c r="S11">
        <v>21</v>
      </c>
      <c r="T11">
        <v>21</v>
      </c>
      <c r="U11" s="531">
        <v>21</v>
      </c>
      <c r="V11" s="531">
        <v>21</v>
      </c>
      <c r="W11" s="531">
        <v>21</v>
      </c>
      <c r="X11" s="542">
        <v>21</v>
      </c>
      <c r="Y11">
        <v>88</v>
      </c>
      <c r="Z11">
        <v>2.2000000000000002</v>
      </c>
      <c r="AA11" t="s">
        <v>530</v>
      </c>
      <c r="AB11" t="s">
        <v>528</v>
      </c>
      <c r="AC11" t="s">
        <v>528</v>
      </c>
      <c r="AD11" s="175" t="s">
        <v>520</v>
      </c>
      <c r="AE11" s="175" t="s">
        <v>520</v>
      </c>
      <c r="AF11">
        <v>1</v>
      </c>
      <c r="AG11">
        <v>7.5</v>
      </c>
      <c r="AH11">
        <v>8</v>
      </c>
      <c r="AI11">
        <v>42.5</v>
      </c>
      <c r="AJ11">
        <v>43.5</v>
      </c>
    </row>
    <row r="12" spans="1:37" x14ac:dyDescent="0.2">
      <c r="A12">
        <v>1</v>
      </c>
      <c r="B12" t="s">
        <v>9</v>
      </c>
      <c r="C12" s="174" t="s">
        <v>421</v>
      </c>
      <c r="D12" t="s">
        <v>422</v>
      </c>
      <c r="E12" s="175" t="s">
        <v>520</v>
      </c>
      <c r="F12" s="175" t="s">
        <v>525</v>
      </c>
      <c r="G12" t="s">
        <v>532</v>
      </c>
      <c r="H12" t="s">
        <v>121</v>
      </c>
      <c r="I12" t="s">
        <v>538</v>
      </c>
      <c r="J12" t="s">
        <v>395</v>
      </c>
      <c r="K12" s="175" t="s">
        <v>520</v>
      </c>
      <c r="L12" t="s">
        <v>535</v>
      </c>
      <c r="M12" s="175" t="s">
        <v>520</v>
      </c>
      <c r="N12" s="175" t="s">
        <v>525</v>
      </c>
      <c r="O12" s="175" t="s">
        <v>525</v>
      </c>
      <c r="P12" s="175" t="s">
        <v>525</v>
      </c>
      <c r="Q12" s="175" t="s">
        <v>520</v>
      </c>
      <c r="R12" s="175" t="s">
        <v>525</v>
      </c>
      <c r="S12">
        <v>21</v>
      </c>
      <c r="T12">
        <v>0</v>
      </c>
      <c r="U12" s="531">
        <v>0</v>
      </c>
      <c r="V12" s="531">
        <v>0</v>
      </c>
      <c r="W12" s="531">
        <v>21</v>
      </c>
      <c r="X12" s="542">
        <v>0</v>
      </c>
      <c r="Y12">
        <v>94</v>
      </c>
      <c r="Z12">
        <v>2.2000000000000002</v>
      </c>
      <c r="AA12" t="s">
        <v>526</v>
      </c>
      <c r="AB12" t="s">
        <v>527</v>
      </c>
      <c r="AC12" t="s">
        <v>528</v>
      </c>
      <c r="AD12" s="175" t="s">
        <v>525</v>
      </c>
      <c r="AE12" s="175" t="s">
        <v>520</v>
      </c>
      <c r="AF12">
        <v>1</v>
      </c>
      <c r="AG12">
        <v>7</v>
      </c>
      <c r="AH12">
        <v>7</v>
      </c>
      <c r="AI12">
        <v>32.5</v>
      </c>
      <c r="AJ12">
        <v>40.5</v>
      </c>
    </row>
    <row r="13" spans="1:37" x14ac:dyDescent="0.2">
      <c r="A13">
        <v>1</v>
      </c>
      <c r="B13" t="s">
        <v>773</v>
      </c>
      <c r="C13" s="174" t="s">
        <v>291</v>
      </c>
      <c r="D13" t="s">
        <v>292</v>
      </c>
      <c r="E13" s="175" t="s">
        <v>520</v>
      </c>
      <c r="F13" s="175" t="s">
        <v>520</v>
      </c>
      <c r="G13" t="s">
        <v>532</v>
      </c>
      <c r="H13" t="s">
        <v>124</v>
      </c>
      <c r="I13" t="s">
        <v>538</v>
      </c>
      <c r="J13" t="s">
        <v>395</v>
      </c>
      <c r="K13" s="175" t="s">
        <v>525</v>
      </c>
      <c r="L13" t="s">
        <v>524</v>
      </c>
      <c r="M13" s="175" t="s">
        <v>520</v>
      </c>
      <c r="N13" s="175" t="s">
        <v>525</v>
      </c>
      <c r="O13" s="175" t="s">
        <v>525</v>
      </c>
      <c r="P13" s="175" t="s">
        <v>525</v>
      </c>
      <c r="Q13" s="175" t="s">
        <v>520</v>
      </c>
      <c r="R13" s="175" t="s">
        <v>525</v>
      </c>
      <c r="S13">
        <v>21</v>
      </c>
      <c r="T13">
        <v>0</v>
      </c>
      <c r="U13" s="531">
        <v>0</v>
      </c>
      <c r="V13" s="531">
        <v>0</v>
      </c>
      <c r="W13" s="531">
        <v>21</v>
      </c>
      <c r="X13" s="542">
        <v>0</v>
      </c>
      <c r="Y13">
        <v>220</v>
      </c>
      <c r="Z13">
        <v>3.6</v>
      </c>
      <c r="AA13" t="s">
        <v>526</v>
      </c>
      <c r="AB13" t="s">
        <v>528</v>
      </c>
      <c r="AC13" t="s">
        <v>528</v>
      </c>
      <c r="AD13" s="175" t="s">
        <v>525</v>
      </c>
      <c r="AE13" s="175" t="s">
        <v>525</v>
      </c>
      <c r="AF13">
        <v>1</v>
      </c>
      <c r="AG13">
        <v>8.5</v>
      </c>
      <c r="AH13">
        <v>8.5</v>
      </c>
      <c r="AI13">
        <v>35.5</v>
      </c>
      <c r="AJ13">
        <v>35.5</v>
      </c>
    </row>
    <row r="14" spans="1:37" x14ac:dyDescent="0.2">
      <c r="A14">
        <v>1</v>
      </c>
      <c r="B14" t="s">
        <v>13</v>
      </c>
      <c r="C14" s="174" t="s">
        <v>162</v>
      </c>
      <c r="D14" t="s">
        <v>163</v>
      </c>
      <c r="E14" s="175" t="s">
        <v>520</v>
      </c>
      <c r="F14" s="175" t="s">
        <v>520</v>
      </c>
      <c r="G14" t="s">
        <v>539</v>
      </c>
      <c r="H14" t="s">
        <v>522</v>
      </c>
      <c r="I14" t="s">
        <v>523</v>
      </c>
      <c r="J14" t="s">
        <v>395</v>
      </c>
      <c r="K14" s="175" t="s">
        <v>520</v>
      </c>
      <c r="L14" t="s">
        <v>540</v>
      </c>
      <c r="M14" s="175" t="s">
        <v>520</v>
      </c>
      <c r="N14" s="175" t="s">
        <v>525</v>
      </c>
      <c r="O14" s="175" t="s">
        <v>525</v>
      </c>
      <c r="P14" s="175" t="s">
        <v>525</v>
      </c>
      <c r="Q14" s="175" t="s">
        <v>520</v>
      </c>
      <c r="R14" s="175" t="s">
        <v>525</v>
      </c>
      <c r="S14">
        <v>6</v>
      </c>
      <c r="T14">
        <v>0</v>
      </c>
      <c r="U14" s="531">
        <v>0</v>
      </c>
      <c r="V14" s="531">
        <v>0</v>
      </c>
      <c r="W14" s="531">
        <v>6</v>
      </c>
      <c r="X14" s="542">
        <v>0</v>
      </c>
      <c r="Y14">
        <v>320</v>
      </c>
      <c r="Z14">
        <v>6.4</v>
      </c>
      <c r="AA14" t="s">
        <v>526</v>
      </c>
      <c r="AB14" t="s">
        <v>527</v>
      </c>
      <c r="AC14" t="s">
        <v>528</v>
      </c>
      <c r="AD14" s="175" t="s">
        <v>525</v>
      </c>
      <c r="AE14" s="175" t="s">
        <v>525</v>
      </c>
      <c r="AF14">
        <v>1</v>
      </c>
      <c r="AG14">
        <v>11</v>
      </c>
      <c r="AH14">
        <v>11</v>
      </c>
      <c r="AI14">
        <v>40.5</v>
      </c>
      <c r="AJ14">
        <v>40.5</v>
      </c>
    </row>
    <row r="15" spans="1:37" x14ac:dyDescent="0.2">
      <c r="A15">
        <v>1</v>
      </c>
      <c r="B15" t="s">
        <v>13</v>
      </c>
      <c r="C15" s="174" t="s">
        <v>164</v>
      </c>
      <c r="D15" t="s">
        <v>165</v>
      </c>
      <c r="E15" s="175" t="s">
        <v>520</v>
      </c>
      <c r="F15" s="175" t="s">
        <v>520</v>
      </c>
      <c r="G15" t="s">
        <v>532</v>
      </c>
      <c r="H15" t="s">
        <v>129</v>
      </c>
      <c r="I15" t="s">
        <v>129</v>
      </c>
      <c r="J15" t="s">
        <v>395</v>
      </c>
      <c r="K15" s="175" t="s">
        <v>520</v>
      </c>
      <c r="L15" t="s">
        <v>540</v>
      </c>
      <c r="M15" s="175" t="s">
        <v>525</v>
      </c>
      <c r="N15" s="175" t="s">
        <v>525</v>
      </c>
      <c r="O15" s="175" t="s">
        <v>520</v>
      </c>
      <c r="P15" s="175" t="s">
        <v>525</v>
      </c>
      <c r="Q15" s="175" t="s">
        <v>525</v>
      </c>
      <c r="R15" s="175" t="s">
        <v>525</v>
      </c>
      <c r="S15">
        <v>0</v>
      </c>
      <c r="T15">
        <v>0</v>
      </c>
      <c r="U15" s="531">
        <v>26</v>
      </c>
      <c r="V15" s="531">
        <v>0</v>
      </c>
      <c r="W15" s="531">
        <v>0</v>
      </c>
      <c r="X15" s="542">
        <v>0</v>
      </c>
      <c r="Y15">
        <v>420</v>
      </c>
      <c r="Z15">
        <v>7.8</v>
      </c>
      <c r="AA15" t="s">
        <v>526</v>
      </c>
      <c r="AB15" t="s">
        <v>527</v>
      </c>
      <c r="AC15" t="s">
        <v>528</v>
      </c>
      <c r="AD15" s="175" t="s">
        <v>525</v>
      </c>
      <c r="AE15" s="175" t="s">
        <v>525</v>
      </c>
      <c r="AF15">
        <v>1</v>
      </c>
      <c r="AG15">
        <v>12.5</v>
      </c>
      <c r="AH15">
        <v>12.5</v>
      </c>
      <c r="AI15">
        <v>43.5</v>
      </c>
      <c r="AJ15">
        <v>43.5</v>
      </c>
    </row>
    <row r="16" spans="1:37" x14ac:dyDescent="0.2">
      <c r="A16">
        <v>1</v>
      </c>
      <c r="B16" t="s">
        <v>13</v>
      </c>
      <c r="C16" s="174" t="s">
        <v>166</v>
      </c>
      <c r="D16" t="s">
        <v>167</v>
      </c>
      <c r="E16" s="175" t="s">
        <v>520</v>
      </c>
      <c r="F16" s="175" t="s">
        <v>520</v>
      </c>
      <c r="G16" t="s">
        <v>521</v>
      </c>
      <c r="H16" t="s">
        <v>124</v>
      </c>
      <c r="I16" t="s">
        <v>534</v>
      </c>
      <c r="J16" t="s">
        <v>396</v>
      </c>
      <c r="K16" s="175" t="s">
        <v>525</v>
      </c>
      <c r="L16" t="s">
        <v>540</v>
      </c>
      <c r="M16" s="175" t="s">
        <v>520</v>
      </c>
      <c r="N16" s="175" t="s">
        <v>520</v>
      </c>
      <c r="O16" s="175" t="s">
        <v>520</v>
      </c>
      <c r="P16" s="175" t="s">
        <v>520</v>
      </c>
      <c r="Q16" s="175" t="s">
        <v>520</v>
      </c>
      <c r="R16" s="175" t="s">
        <v>520</v>
      </c>
      <c r="S16">
        <v>20</v>
      </c>
      <c r="T16">
        <v>20</v>
      </c>
      <c r="U16" s="531">
        <v>20</v>
      </c>
      <c r="V16" s="531">
        <v>20</v>
      </c>
      <c r="W16" s="531">
        <v>20</v>
      </c>
      <c r="X16" s="542">
        <v>20</v>
      </c>
      <c r="Y16">
        <v>118</v>
      </c>
      <c r="Z16">
        <v>2.8</v>
      </c>
      <c r="AA16" t="s">
        <v>541</v>
      </c>
      <c r="AB16" t="s">
        <v>527</v>
      </c>
      <c r="AC16" t="s">
        <v>528</v>
      </c>
      <c r="AD16" s="175" t="s">
        <v>525</v>
      </c>
      <c r="AE16" s="175" t="s">
        <v>525</v>
      </c>
      <c r="AF16">
        <v>1</v>
      </c>
      <c r="AG16">
        <v>8</v>
      </c>
      <c r="AH16">
        <v>8</v>
      </c>
      <c r="AI16">
        <v>34.5</v>
      </c>
      <c r="AJ16">
        <v>34.5</v>
      </c>
    </row>
    <row r="17" spans="1:37" x14ac:dyDescent="0.2">
      <c r="A17">
        <v>1</v>
      </c>
      <c r="B17" t="s">
        <v>13</v>
      </c>
      <c r="C17" s="174" t="s">
        <v>168</v>
      </c>
      <c r="D17" t="s">
        <v>169</v>
      </c>
      <c r="E17" s="175" t="s">
        <v>520</v>
      </c>
      <c r="F17" s="175" t="s">
        <v>520</v>
      </c>
      <c r="G17" t="s">
        <v>532</v>
      </c>
      <c r="H17" t="s">
        <v>121</v>
      </c>
      <c r="I17" t="s">
        <v>538</v>
      </c>
      <c r="J17" t="s">
        <v>393</v>
      </c>
      <c r="K17" s="175" t="s">
        <v>520</v>
      </c>
      <c r="L17" t="s">
        <v>540</v>
      </c>
      <c r="M17" s="175" t="s">
        <v>525</v>
      </c>
      <c r="N17" s="175" t="s">
        <v>520</v>
      </c>
      <c r="O17" s="175" t="s">
        <v>525</v>
      </c>
      <c r="P17" s="175" t="s">
        <v>520</v>
      </c>
      <c r="Q17" s="175" t="s">
        <v>525</v>
      </c>
      <c r="R17" s="175" t="s">
        <v>520</v>
      </c>
      <c r="S17">
        <v>0</v>
      </c>
      <c r="T17">
        <v>26</v>
      </c>
      <c r="U17" s="531">
        <v>0</v>
      </c>
      <c r="V17" s="531">
        <v>26</v>
      </c>
      <c r="W17" s="531">
        <v>0</v>
      </c>
      <c r="X17" s="542">
        <v>26</v>
      </c>
      <c r="Y17">
        <v>154</v>
      </c>
      <c r="Z17">
        <v>2.8</v>
      </c>
      <c r="AA17" t="s">
        <v>526</v>
      </c>
      <c r="AB17" t="s">
        <v>527</v>
      </c>
      <c r="AC17" t="s">
        <v>528</v>
      </c>
      <c r="AD17" s="175" t="s">
        <v>525</v>
      </c>
      <c r="AE17" s="175" t="s">
        <v>520</v>
      </c>
      <c r="AF17">
        <v>1</v>
      </c>
      <c r="AG17">
        <v>7.5</v>
      </c>
      <c r="AH17">
        <v>7.5</v>
      </c>
      <c r="AI17">
        <v>33.5</v>
      </c>
      <c r="AJ17">
        <v>42.5</v>
      </c>
    </row>
    <row r="18" spans="1:37" x14ac:dyDescent="0.2">
      <c r="A18">
        <v>2</v>
      </c>
      <c r="B18" t="s">
        <v>18</v>
      </c>
      <c r="C18" s="174" t="s">
        <v>119</v>
      </c>
      <c r="D18" t="s">
        <v>120</v>
      </c>
      <c r="E18" s="175" t="s">
        <v>520</v>
      </c>
      <c r="F18" s="175" t="s">
        <v>520</v>
      </c>
      <c r="G18" t="s">
        <v>532</v>
      </c>
      <c r="H18" t="s">
        <v>121</v>
      </c>
      <c r="I18" t="s">
        <v>538</v>
      </c>
      <c r="J18" t="s">
        <v>393</v>
      </c>
      <c r="K18" s="175" t="s">
        <v>520</v>
      </c>
      <c r="L18" t="s">
        <v>542</v>
      </c>
      <c r="M18" s="175" t="s">
        <v>525</v>
      </c>
      <c r="N18" s="175" t="s">
        <v>520</v>
      </c>
      <c r="O18" s="175" t="s">
        <v>525</v>
      </c>
      <c r="P18" s="175" t="s">
        <v>520</v>
      </c>
      <c r="Q18" s="175" t="s">
        <v>525</v>
      </c>
      <c r="R18" s="175" t="s">
        <v>520</v>
      </c>
      <c r="S18">
        <v>0</v>
      </c>
      <c r="T18">
        <v>24</v>
      </c>
      <c r="U18" s="531">
        <v>0</v>
      </c>
      <c r="V18" s="531">
        <v>24</v>
      </c>
      <c r="W18" s="531">
        <v>0</v>
      </c>
      <c r="X18" s="542">
        <v>24</v>
      </c>
      <c r="Y18">
        <v>58</v>
      </c>
      <c r="Z18">
        <v>1.2</v>
      </c>
      <c r="AA18" t="s">
        <v>526</v>
      </c>
      <c r="AB18" t="s">
        <v>527</v>
      </c>
      <c r="AC18" t="s">
        <v>528</v>
      </c>
      <c r="AD18" s="175" t="s">
        <v>525</v>
      </c>
      <c r="AE18" s="175" t="s">
        <v>525</v>
      </c>
      <c r="AF18">
        <v>1</v>
      </c>
      <c r="AG18">
        <v>6</v>
      </c>
      <c r="AH18">
        <v>6</v>
      </c>
      <c r="AI18">
        <v>30.5</v>
      </c>
      <c r="AJ18">
        <v>30.5</v>
      </c>
    </row>
    <row r="19" spans="1:37" x14ac:dyDescent="0.2">
      <c r="A19">
        <v>2</v>
      </c>
      <c r="B19" t="s">
        <v>18</v>
      </c>
      <c r="C19" s="174" t="s">
        <v>122</v>
      </c>
      <c r="D19" t="s">
        <v>123</v>
      </c>
      <c r="E19" s="175" t="s">
        <v>520</v>
      </c>
      <c r="F19" s="175" t="s">
        <v>520</v>
      </c>
      <c r="G19" t="s">
        <v>521</v>
      </c>
      <c r="H19" t="s">
        <v>124</v>
      </c>
      <c r="I19" t="s">
        <v>533</v>
      </c>
      <c r="J19" t="s">
        <v>394</v>
      </c>
      <c r="K19" s="175" t="s">
        <v>525</v>
      </c>
      <c r="L19" t="s">
        <v>542</v>
      </c>
      <c r="M19" s="175" t="s">
        <v>520</v>
      </c>
      <c r="N19" s="175" t="s">
        <v>520</v>
      </c>
      <c r="O19" s="175" t="s">
        <v>520</v>
      </c>
      <c r="P19" s="175" t="s">
        <v>520</v>
      </c>
      <c r="Q19" s="175" t="s">
        <v>520</v>
      </c>
      <c r="R19" s="175" t="s">
        <v>520</v>
      </c>
      <c r="S19">
        <v>18</v>
      </c>
      <c r="T19">
        <v>18</v>
      </c>
      <c r="U19" s="531">
        <v>18</v>
      </c>
      <c r="V19" s="531">
        <v>18</v>
      </c>
      <c r="W19" s="531">
        <v>18</v>
      </c>
      <c r="X19" s="542">
        <v>18</v>
      </c>
      <c r="Y19">
        <v>136</v>
      </c>
      <c r="Z19">
        <v>2.8</v>
      </c>
      <c r="AA19" t="s">
        <v>530</v>
      </c>
      <c r="AB19" t="s">
        <v>543</v>
      </c>
      <c r="AC19" t="s">
        <v>528</v>
      </c>
      <c r="AD19" s="175" t="s">
        <v>525</v>
      </c>
      <c r="AE19" s="175" t="s">
        <v>520</v>
      </c>
      <c r="AF19">
        <v>1</v>
      </c>
      <c r="AG19">
        <v>9</v>
      </c>
      <c r="AH19">
        <v>8.5</v>
      </c>
      <c r="AI19">
        <v>38.5</v>
      </c>
      <c r="AJ19">
        <v>47.5</v>
      </c>
    </row>
    <row r="20" spans="1:37" x14ac:dyDescent="0.2">
      <c r="A20">
        <v>2</v>
      </c>
      <c r="B20" t="s">
        <v>18</v>
      </c>
      <c r="C20" s="174" t="s">
        <v>125</v>
      </c>
      <c r="D20" t="s">
        <v>126</v>
      </c>
      <c r="E20" s="175" t="s">
        <v>520</v>
      </c>
      <c r="F20" s="175" t="s">
        <v>520</v>
      </c>
      <c r="G20" t="s">
        <v>539</v>
      </c>
      <c r="H20" t="s">
        <v>522</v>
      </c>
      <c r="I20" t="s">
        <v>523</v>
      </c>
      <c r="J20" t="s">
        <v>395</v>
      </c>
      <c r="K20" s="175" t="s">
        <v>520</v>
      </c>
      <c r="L20" t="s">
        <v>542</v>
      </c>
      <c r="M20" s="175" t="s">
        <v>525</v>
      </c>
      <c r="N20" s="175" t="s">
        <v>525</v>
      </c>
      <c r="O20" s="175" t="s">
        <v>520</v>
      </c>
      <c r="P20" s="175" t="s">
        <v>525</v>
      </c>
      <c r="Q20" s="175" t="s">
        <v>525</v>
      </c>
      <c r="R20" s="175" t="s">
        <v>525</v>
      </c>
      <c r="S20">
        <v>0</v>
      </c>
      <c r="T20">
        <v>0</v>
      </c>
      <c r="U20" s="531">
        <v>6</v>
      </c>
      <c r="V20" s="531">
        <v>0</v>
      </c>
      <c r="W20" s="531">
        <v>0</v>
      </c>
      <c r="X20" s="542">
        <v>0</v>
      </c>
      <c r="Y20">
        <v>180</v>
      </c>
      <c r="Z20">
        <v>3.6</v>
      </c>
      <c r="AA20" t="s">
        <v>526</v>
      </c>
      <c r="AB20" t="s">
        <v>527</v>
      </c>
      <c r="AC20" t="s">
        <v>528</v>
      </c>
      <c r="AD20" s="175" t="s">
        <v>525</v>
      </c>
      <c r="AE20" s="175" t="s">
        <v>525</v>
      </c>
      <c r="AF20">
        <v>1</v>
      </c>
      <c r="AG20">
        <v>8.5</v>
      </c>
      <c r="AH20">
        <v>8.5</v>
      </c>
      <c r="AI20">
        <v>35.5</v>
      </c>
      <c r="AJ20">
        <v>35.5</v>
      </c>
    </row>
    <row r="21" spans="1:37" x14ac:dyDescent="0.2">
      <c r="A21">
        <v>2</v>
      </c>
      <c r="B21" t="s">
        <v>18</v>
      </c>
      <c r="C21" s="174" t="s">
        <v>127</v>
      </c>
      <c r="D21" t="s">
        <v>128</v>
      </c>
      <c r="E21" s="175" t="s">
        <v>520</v>
      </c>
      <c r="F21" s="175" t="s">
        <v>520</v>
      </c>
      <c r="G21" t="s">
        <v>532</v>
      </c>
      <c r="H21" t="s">
        <v>129</v>
      </c>
      <c r="I21" t="s">
        <v>129</v>
      </c>
      <c r="J21" t="s">
        <v>395</v>
      </c>
      <c r="K21" s="175" t="s">
        <v>525</v>
      </c>
      <c r="L21" t="s">
        <v>542</v>
      </c>
      <c r="M21" s="175" t="s">
        <v>520</v>
      </c>
      <c r="N21" s="175" t="s">
        <v>525</v>
      </c>
      <c r="O21" s="175" t="s">
        <v>525</v>
      </c>
      <c r="P21" s="175" t="s">
        <v>525</v>
      </c>
      <c r="Q21" s="175" t="s">
        <v>520</v>
      </c>
      <c r="R21" s="175" t="s">
        <v>525</v>
      </c>
      <c r="S21">
        <v>24</v>
      </c>
      <c r="T21">
        <v>0</v>
      </c>
      <c r="U21" s="531">
        <v>0</v>
      </c>
      <c r="V21" s="531">
        <v>0</v>
      </c>
      <c r="W21" s="531">
        <v>24</v>
      </c>
      <c r="X21" s="542">
        <v>0</v>
      </c>
      <c r="Y21">
        <v>380</v>
      </c>
      <c r="Z21">
        <v>6.4</v>
      </c>
      <c r="AA21" t="s">
        <v>526</v>
      </c>
      <c r="AB21" t="s">
        <v>527</v>
      </c>
      <c r="AC21" t="s">
        <v>528</v>
      </c>
      <c r="AD21" s="175" t="s">
        <v>525</v>
      </c>
      <c r="AE21" s="175" t="s">
        <v>525</v>
      </c>
      <c r="AF21">
        <v>1</v>
      </c>
      <c r="AG21">
        <v>11</v>
      </c>
      <c r="AH21">
        <v>11</v>
      </c>
      <c r="AI21">
        <v>40.5</v>
      </c>
      <c r="AJ21">
        <v>40.5</v>
      </c>
    </row>
    <row r="22" spans="1:37" x14ac:dyDescent="0.2">
      <c r="A22">
        <v>2</v>
      </c>
      <c r="B22" t="s">
        <v>16</v>
      </c>
      <c r="C22" s="174" t="s">
        <v>387</v>
      </c>
      <c r="D22" t="s">
        <v>388</v>
      </c>
      <c r="E22" s="175" t="s">
        <v>525</v>
      </c>
      <c r="F22" s="175" t="s">
        <v>525</v>
      </c>
      <c r="G22" t="s">
        <v>521</v>
      </c>
      <c r="H22" t="s">
        <v>129</v>
      </c>
      <c r="I22" t="s">
        <v>536</v>
      </c>
      <c r="J22" t="s">
        <v>395</v>
      </c>
      <c r="K22" s="175" t="s">
        <v>525</v>
      </c>
      <c r="L22" t="s">
        <v>544</v>
      </c>
      <c r="M22" s="175" t="s">
        <v>525</v>
      </c>
      <c r="N22" s="175" t="s">
        <v>525</v>
      </c>
      <c r="O22" s="175" t="s">
        <v>525</v>
      </c>
      <c r="P22" s="175" t="s">
        <v>520</v>
      </c>
      <c r="Q22" s="175" t="s">
        <v>525</v>
      </c>
      <c r="R22" s="175" t="s">
        <v>525</v>
      </c>
      <c r="S22">
        <v>0</v>
      </c>
      <c r="T22">
        <v>0</v>
      </c>
      <c r="U22" s="531">
        <v>0</v>
      </c>
      <c r="V22" s="531">
        <v>24</v>
      </c>
      <c r="W22" s="531">
        <v>0</v>
      </c>
      <c r="X22" s="542">
        <v>0</v>
      </c>
      <c r="Y22">
        <v>240</v>
      </c>
      <c r="Z22">
        <v>3.8</v>
      </c>
      <c r="AA22" t="s">
        <v>526</v>
      </c>
      <c r="AB22" t="s">
        <v>527</v>
      </c>
      <c r="AC22" t="s">
        <v>528</v>
      </c>
      <c r="AD22" s="175" t="s">
        <v>525</v>
      </c>
      <c r="AE22" s="175" t="s">
        <v>525</v>
      </c>
      <c r="AF22">
        <v>1</v>
      </c>
      <c r="AG22">
        <v>8.5</v>
      </c>
      <c r="AH22">
        <v>8.5</v>
      </c>
      <c r="AI22">
        <v>35.5</v>
      </c>
      <c r="AJ22">
        <v>35.5</v>
      </c>
    </row>
    <row r="23" spans="1:37" x14ac:dyDescent="0.2">
      <c r="A23">
        <v>2</v>
      </c>
      <c r="B23" t="s">
        <v>16</v>
      </c>
      <c r="C23" s="174" t="s">
        <v>130</v>
      </c>
      <c r="D23" t="s">
        <v>131</v>
      </c>
      <c r="E23" s="175" t="s">
        <v>520</v>
      </c>
      <c r="F23" s="175" t="s">
        <v>520</v>
      </c>
      <c r="G23" t="s">
        <v>539</v>
      </c>
      <c r="H23" t="s">
        <v>121</v>
      </c>
      <c r="I23" t="s">
        <v>533</v>
      </c>
      <c r="J23" t="s">
        <v>393</v>
      </c>
      <c r="K23" s="175" t="s">
        <v>520</v>
      </c>
      <c r="L23" t="s">
        <v>544</v>
      </c>
      <c r="M23" s="175" t="s">
        <v>520</v>
      </c>
      <c r="N23" s="175" t="s">
        <v>525</v>
      </c>
      <c r="O23" s="175" t="s">
        <v>520</v>
      </c>
      <c r="P23" s="175" t="s">
        <v>525</v>
      </c>
      <c r="Q23" s="175" t="s">
        <v>520</v>
      </c>
      <c r="R23" s="175" t="s">
        <v>525</v>
      </c>
      <c r="S23">
        <v>24</v>
      </c>
      <c r="T23">
        <v>0</v>
      </c>
      <c r="U23" s="531">
        <v>24</v>
      </c>
      <c r="V23" s="531">
        <v>0</v>
      </c>
      <c r="W23" s="531">
        <v>24</v>
      </c>
      <c r="X23" s="542">
        <v>0</v>
      </c>
      <c r="Y23">
        <v>40</v>
      </c>
      <c r="Z23">
        <v>0.8</v>
      </c>
      <c r="AA23" t="s">
        <v>526</v>
      </c>
      <c r="AB23" t="s">
        <v>527</v>
      </c>
      <c r="AC23" t="s">
        <v>528</v>
      </c>
      <c r="AD23" s="175" t="s">
        <v>525</v>
      </c>
      <c r="AE23" s="175" t="s">
        <v>525</v>
      </c>
      <c r="AF23">
        <v>1</v>
      </c>
      <c r="AG23">
        <v>5.5</v>
      </c>
      <c r="AH23">
        <v>5.5</v>
      </c>
      <c r="AI23">
        <v>29.5</v>
      </c>
      <c r="AJ23">
        <v>29.5</v>
      </c>
    </row>
    <row r="24" spans="1:37" x14ac:dyDescent="0.2">
      <c r="A24">
        <v>2</v>
      </c>
      <c r="B24" t="s">
        <v>16</v>
      </c>
      <c r="C24" s="174" t="s">
        <v>132</v>
      </c>
      <c r="D24" t="s">
        <v>133</v>
      </c>
      <c r="E24" s="175" t="s">
        <v>520</v>
      </c>
      <c r="F24" s="175" t="s">
        <v>520</v>
      </c>
      <c r="G24" t="s">
        <v>521</v>
      </c>
      <c r="H24" t="s">
        <v>124</v>
      </c>
      <c r="I24" t="s">
        <v>534</v>
      </c>
      <c r="J24" t="s">
        <v>396</v>
      </c>
      <c r="K24" s="175" t="s">
        <v>525</v>
      </c>
      <c r="L24" t="s">
        <v>544</v>
      </c>
      <c r="M24" s="175" t="s">
        <v>520</v>
      </c>
      <c r="N24" s="175" t="s">
        <v>520</v>
      </c>
      <c r="O24" s="175" t="s">
        <v>520</v>
      </c>
      <c r="P24" s="175" t="s">
        <v>520</v>
      </c>
      <c r="Q24" s="175" t="s">
        <v>520</v>
      </c>
      <c r="R24" s="175" t="s">
        <v>520</v>
      </c>
      <c r="S24">
        <v>18</v>
      </c>
      <c r="T24">
        <v>18</v>
      </c>
      <c r="U24" s="531">
        <v>18</v>
      </c>
      <c r="V24" s="531">
        <v>18</v>
      </c>
      <c r="W24" s="531">
        <v>18</v>
      </c>
      <c r="X24" s="542">
        <v>18</v>
      </c>
      <c r="Y24">
        <v>200</v>
      </c>
      <c r="Z24">
        <v>4.4000000000000004</v>
      </c>
      <c r="AA24" t="s">
        <v>541</v>
      </c>
      <c r="AB24" t="s">
        <v>528</v>
      </c>
      <c r="AC24" t="s">
        <v>528</v>
      </c>
      <c r="AD24" s="175" t="s">
        <v>525</v>
      </c>
      <c r="AE24" s="175" t="s">
        <v>525</v>
      </c>
      <c r="AF24">
        <v>1</v>
      </c>
      <c r="AG24">
        <v>9.5</v>
      </c>
      <c r="AH24">
        <v>9.5</v>
      </c>
      <c r="AI24">
        <v>37.5</v>
      </c>
      <c r="AJ24">
        <v>37.5</v>
      </c>
    </row>
    <row r="25" spans="1:37" x14ac:dyDescent="0.2">
      <c r="A25">
        <v>2</v>
      </c>
      <c r="B25" t="s">
        <v>16</v>
      </c>
      <c r="C25" s="174" t="s">
        <v>134</v>
      </c>
      <c r="D25" t="s">
        <v>135</v>
      </c>
      <c r="E25" s="175" t="s">
        <v>520</v>
      </c>
      <c r="F25" s="175" t="s">
        <v>520</v>
      </c>
      <c r="G25" t="s">
        <v>521</v>
      </c>
      <c r="H25" t="s">
        <v>129</v>
      </c>
      <c r="I25" t="s">
        <v>545</v>
      </c>
      <c r="J25" t="s">
        <v>395</v>
      </c>
      <c r="K25" s="175" t="s">
        <v>520</v>
      </c>
      <c r="L25" t="s">
        <v>544</v>
      </c>
      <c r="M25" s="175" t="s">
        <v>525</v>
      </c>
      <c r="N25" s="175" t="s">
        <v>520</v>
      </c>
      <c r="O25" s="175" t="s">
        <v>525</v>
      </c>
      <c r="P25" s="175" t="s">
        <v>525</v>
      </c>
      <c r="Q25" s="175" t="s">
        <v>525</v>
      </c>
      <c r="R25" s="175" t="s">
        <v>520</v>
      </c>
      <c r="S25">
        <v>0</v>
      </c>
      <c r="T25">
        <v>24</v>
      </c>
      <c r="U25" s="531">
        <v>0</v>
      </c>
      <c r="V25" s="531">
        <v>0</v>
      </c>
      <c r="W25" s="531">
        <v>0</v>
      </c>
      <c r="X25" s="542">
        <v>24</v>
      </c>
      <c r="Y25">
        <v>200</v>
      </c>
      <c r="Z25">
        <v>3.8</v>
      </c>
      <c r="AA25" t="s">
        <v>541</v>
      </c>
      <c r="AB25" t="s">
        <v>528</v>
      </c>
      <c r="AC25" t="s">
        <v>528</v>
      </c>
      <c r="AD25" s="175" t="s">
        <v>525</v>
      </c>
      <c r="AE25" s="175" t="s">
        <v>525</v>
      </c>
      <c r="AF25">
        <v>1</v>
      </c>
      <c r="AG25">
        <v>9</v>
      </c>
      <c r="AH25">
        <v>9</v>
      </c>
      <c r="AI25">
        <v>36.5</v>
      </c>
      <c r="AJ25">
        <v>36.5</v>
      </c>
    </row>
    <row r="26" spans="1:37" x14ac:dyDescent="0.2">
      <c r="A26">
        <v>2</v>
      </c>
      <c r="B26" t="s">
        <v>154</v>
      </c>
      <c r="C26" s="174" t="s">
        <v>406</v>
      </c>
      <c r="D26" t="s">
        <v>404</v>
      </c>
      <c r="E26" s="175" t="s">
        <v>520</v>
      </c>
      <c r="F26" s="175" t="s">
        <v>525</v>
      </c>
      <c r="G26" t="s">
        <v>539</v>
      </c>
      <c r="H26" t="s">
        <v>121</v>
      </c>
      <c r="I26" t="s">
        <v>533</v>
      </c>
      <c r="J26" t="s">
        <v>395</v>
      </c>
      <c r="K26" s="175" t="s">
        <v>525</v>
      </c>
      <c r="L26" t="s">
        <v>546</v>
      </c>
      <c r="M26" s="175" t="s">
        <v>525</v>
      </c>
      <c r="N26" s="175" t="s">
        <v>525</v>
      </c>
      <c r="O26" s="175" t="s">
        <v>520</v>
      </c>
      <c r="P26" s="175" t="s">
        <v>525</v>
      </c>
      <c r="Q26" s="175" t="s">
        <v>525</v>
      </c>
      <c r="R26" s="175" t="s">
        <v>525</v>
      </c>
      <c r="S26">
        <v>0</v>
      </c>
      <c r="T26">
        <v>0</v>
      </c>
      <c r="U26" s="531">
        <v>18</v>
      </c>
      <c r="V26" s="531">
        <v>0</v>
      </c>
      <c r="W26" s="531">
        <v>0</v>
      </c>
      <c r="X26" s="542">
        <v>0</v>
      </c>
      <c r="Y26">
        <v>36</v>
      </c>
      <c r="Z26">
        <v>1.2</v>
      </c>
      <c r="AA26" t="s">
        <v>526</v>
      </c>
      <c r="AB26" t="s">
        <v>527</v>
      </c>
      <c r="AC26" t="s">
        <v>528</v>
      </c>
      <c r="AD26" s="175" t="s">
        <v>525</v>
      </c>
      <c r="AE26" s="175" t="s">
        <v>525</v>
      </c>
      <c r="AF26">
        <v>1</v>
      </c>
      <c r="AG26">
        <v>6</v>
      </c>
      <c r="AH26">
        <v>6</v>
      </c>
      <c r="AI26">
        <v>30.5</v>
      </c>
      <c r="AJ26">
        <v>30.5</v>
      </c>
    </row>
    <row r="27" spans="1:37" x14ac:dyDescent="0.2">
      <c r="A27">
        <v>2</v>
      </c>
      <c r="B27" t="s">
        <v>154</v>
      </c>
      <c r="C27" s="174" t="s">
        <v>407</v>
      </c>
      <c r="D27" t="s">
        <v>405</v>
      </c>
      <c r="E27" s="175" t="s">
        <v>520</v>
      </c>
      <c r="F27" s="175" t="s">
        <v>525</v>
      </c>
      <c r="G27" t="s">
        <v>532</v>
      </c>
      <c r="H27" t="s">
        <v>129</v>
      </c>
      <c r="I27" t="s">
        <v>129</v>
      </c>
      <c r="J27" t="s">
        <v>395</v>
      </c>
      <c r="K27" s="175" t="s">
        <v>525</v>
      </c>
      <c r="L27" t="s">
        <v>547</v>
      </c>
      <c r="M27" s="175" t="s">
        <v>525</v>
      </c>
      <c r="N27" s="175" t="s">
        <v>525</v>
      </c>
      <c r="O27" s="175" t="s">
        <v>525</v>
      </c>
      <c r="P27" s="175" t="s">
        <v>520</v>
      </c>
      <c r="Q27" s="175" t="s">
        <v>525</v>
      </c>
      <c r="R27" s="175" t="s">
        <v>525</v>
      </c>
      <c r="S27">
        <v>0</v>
      </c>
      <c r="T27">
        <v>0</v>
      </c>
      <c r="U27" s="531">
        <v>0</v>
      </c>
      <c r="V27" s="531">
        <v>18</v>
      </c>
      <c r="W27" s="531">
        <v>0</v>
      </c>
      <c r="X27" s="542">
        <v>0</v>
      </c>
      <c r="Y27">
        <v>220</v>
      </c>
      <c r="Z27">
        <v>5</v>
      </c>
      <c r="AA27" t="s">
        <v>526</v>
      </c>
      <c r="AB27" t="s">
        <v>528</v>
      </c>
      <c r="AC27" t="s">
        <v>528</v>
      </c>
      <c r="AD27" s="175" t="s">
        <v>525</v>
      </c>
      <c r="AE27" s="175" t="s">
        <v>525</v>
      </c>
      <c r="AF27">
        <v>1</v>
      </c>
      <c r="AG27">
        <v>10</v>
      </c>
      <c r="AH27">
        <v>10</v>
      </c>
      <c r="AI27">
        <v>38.5</v>
      </c>
      <c r="AJ27">
        <v>38.5</v>
      </c>
    </row>
    <row r="28" spans="1:37" x14ac:dyDescent="0.2">
      <c r="A28">
        <v>2</v>
      </c>
      <c r="B28" t="s">
        <v>154</v>
      </c>
      <c r="C28" s="174" t="s">
        <v>155</v>
      </c>
      <c r="D28" t="s">
        <v>156</v>
      </c>
      <c r="E28" s="175" t="s">
        <v>520</v>
      </c>
      <c r="F28" s="175" t="s">
        <v>520</v>
      </c>
      <c r="G28" t="s">
        <v>532</v>
      </c>
      <c r="H28" t="s">
        <v>124</v>
      </c>
      <c r="I28" t="s">
        <v>536</v>
      </c>
      <c r="J28" t="s">
        <v>395</v>
      </c>
      <c r="K28" s="175" t="s">
        <v>525</v>
      </c>
      <c r="L28" t="s">
        <v>547</v>
      </c>
      <c r="M28" s="175" t="s">
        <v>525</v>
      </c>
      <c r="N28" s="175" t="s">
        <v>520</v>
      </c>
      <c r="O28" s="175" t="s">
        <v>525</v>
      </c>
      <c r="P28" s="175" t="s">
        <v>525</v>
      </c>
      <c r="Q28" s="175" t="s">
        <v>525</v>
      </c>
      <c r="R28" s="175" t="s">
        <v>520</v>
      </c>
      <c r="S28">
        <v>0</v>
      </c>
      <c r="T28">
        <v>18</v>
      </c>
      <c r="U28" s="531">
        <v>0</v>
      </c>
      <c r="V28" s="531">
        <v>0</v>
      </c>
      <c r="W28" s="531">
        <v>0</v>
      </c>
      <c r="X28" s="542">
        <v>18</v>
      </c>
      <c r="Y28">
        <v>150</v>
      </c>
      <c r="Z28">
        <v>3.2</v>
      </c>
      <c r="AA28" t="s">
        <v>541</v>
      </c>
      <c r="AB28" t="s">
        <v>528</v>
      </c>
      <c r="AC28" t="s">
        <v>528</v>
      </c>
      <c r="AD28" s="175" t="s">
        <v>525</v>
      </c>
      <c r="AE28" s="175" t="s">
        <v>525</v>
      </c>
      <c r="AF28">
        <v>1</v>
      </c>
      <c r="AG28">
        <v>8</v>
      </c>
      <c r="AH28">
        <v>8.5</v>
      </c>
      <c r="AI28">
        <v>34.5</v>
      </c>
      <c r="AJ28">
        <v>35.5</v>
      </c>
    </row>
    <row r="29" spans="1:37" x14ac:dyDescent="0.2">
      <c r="A29">
        <v>2</v>
      </c>
      <c r="B29" t="s">
        <v>286</v>
      </c>
      <c r="C29" s="174" t="s">
        <v>287</v>
      </c>
      <c r="D29" t="s">
        <v>288</v>
      </c>
      <c r="E29" s="175" t="s">
        <v>520</v>
      </c>
      <c r="F29" s="175" t="s">
        <v>520</v>
      </c>
      <c r="G29" t="s">
        <v>532</v>
      </c>
      <c r="H29" t="s">
        <v>121</v>
      </c>
      <c r="I29" t="s">
        <v>533</v>
      </c>
      <c r="J29" t="s">
        <v>393</v>
      </c>
      <c r="K29" s="175" t="s">
        <v>520</v>
      </c>
      <c r="L29" t="s">
        <v>548</v>
      </c>
      <c r="M29" s="175" t="s">
        <v>520</v>
      </c>
      <c r="N29" s="175" t="s">
        <v>525</v>
      </c>
      <c r="O29" s="175" t="s">
        <v>520</v>
      </c>
      <c r="P29" s="175" t="s">
        <v>525</v>
      </c>
      <c r="Q29" s="175" t="s">
        <v>520</v>
      </c>
      <c r="R29" s="175" t="s">
        <v>525</v>
      </c>
      <c r="S29">
        <v>24</v>
      </c>
      <c r="T29">
        <v>0</v>
      </c>
      <c r="U29" s="531">
        <v>24</v>
      </c>
      <c r="V29" s="531">
        <v>0</v>
      </c>
      <c r="W29" s="531">
        <v>24</v>
      </c>
      <c r="X29" s="542">
        <v>0</v>
      </c>
      <c r="Y29">
        <v>194</v>
      </c>
      <c r="Z29">
        <v>3</v>
      </c>
      <c r="AA29" t="s">
        <v>526</v>
      </c>
      <c r="AB29" t="s">
        <v>527</v>
      </c>
      <c r="AC29" t="s">
        <v>528</v>
      </c>
      <c r="AD29" s="175" t="s">
        <v>525</v>
      </c>
      <c r="AE29" s="175" t="s">
        <v>520</v>
      </c>
      <c r="AF29">
        <v>1</v>
      </c>
      <c r="AG29">
        <v>8</v>
      </c>
      <c r="AH29">
        <v>8</v>
      </c>
      <c r="AI29">
        <v>34.5</v>
      </c>
      <c r="AJ29">
        <v>43.5</v>
      </c>
    </row>
    <row r="30" spans="1:37" x14ac:dyDescent="0.2">
      <c r="A30">
        <v>2</v>
      </c>
      <c r="B30" t="s">
        <v>286</v>
      </c>
      <c r="C30" s="174" t="s">
        <v>454</v>
      </c>
      <c r="D30" t="s">
        <v>455</v>
      </c>
      <c r="E30" s="175" t="s">
        <v>525</v>
      </c>
      <c r="F30" s="175" t="s">
        <v>525</v>
      </c>
      <c r="G30" t="s">
        <v>532</v>
      </c>
      <c r="H30" t="s">
        <v>124</v>
      </c>
      <c r="I30" t="s">
        <v>529</v>
      </c>
      <c r="J30" t="s">
        <v>395</v>
      </c>
      <c r="K30" s="175" t="s">
        <v>525</v>
      </c>
      <c r="L30" t="s">
        <v>548</v>
      </c>
      <c r="M30" s="175" t="s">
        <v>525</v>
      </c>
      <c r="N30" s="175" t="s">
        <v>525</v>
      </c>
      <c r="O30" s="175" t="s">
        <v>525</v>
      </c>
      <c r="P30" s="175" t="s">
        <v>520</v>
      </c>
      <c r="Q30" s="175" t="s">
        <v>525</v>
      </c>
      <c r="R30" s="175" t="s">
        <v>525</v>
      </c>
      <c r="S30">
        <v>0</v>
      </c>
      <c r="T30">
        <v>0</v>
      </c>
      <c r="U30" s="531">
        <v>0</v>
      </c>
      <c r="V30" s="531">
        <v>24</v>
      </c>
      <c r="W30" s="531">
        <v>0</v>
      </c>
      <c r="X30" s="542">
        <v>0</v>
      </c>
      <c r="Y30">
        <v>188</v>
      </c>
      <c r="Z30">
        <v>4.2</v>
      </c>
      <c r="AA30" t="s">
        <v>530</v>
      </c>
      <c r="AB30" t="s">
        <v>528</v>
      </c>
      <c r="AC30" t="s">
        <v>528</v>
      </c>
      <c r="AD30" s="175" t="s">
        <v>520</v>
      </c>
      <c r="AE30" s="175" t="s">
        <v>520</v>
      </c>
      <c r="AF30">
        <v>1</v>
      </c>
      <c r="AG30">
        <v>9.5</v>
      </c>
      <c r="AH30">
        <v>10</v>
      </c>
      <c r="AI30">
        <v>50.5</v>
      </c>
      <c r="AJ30">
        <v>51.5</v>
      </c>
    </row>
    <row r="31" spans="1:37" x14ac:dyDescent="0.2">
      <c r="A31">
        <v>2</v>
      </c>
      <c r="B31" t="s">
        <v>286</v>
      </c>
      <c r="C31" s="174" t="s">
        <v>289</v>
      </c>
      <c r="D31" t="s">
        <v>290</v>
      </c>
      <c r="E31" s="175" t="s">
        <v>520</v>
      </c>
      <c r="F31" s="175" t="s">
        <v>520</v>
      </c>
      <c r="G31" t="s">
        <v>521</v>
      </c>
      <c r="H31" t="s">
        <v>124</v>
      </c>
      <c r="I31" t="s">
        <v>534</v>
      </c>
      <c r="J31" t="s">
        <v>395</v>
      </c>
      <c r="K31" s="175" t="s">
        <v>525</v>
      </c>
      <c r="L31" t="s">
        <v>548</v>
      </c>
      <c r="M31" s="175" t="s">
        <v>525</v>
      </c>
      <c r="N31" s="175" t="s">
        <v>520</v>
      </c>
      <c r="O31" s="175" t="s">
        <v>525</v>
      </c>
      <c r="P31" s="175" t="s">
        <v>525</v>
      </c>
      <c r="Q31" s="175" t="s">
        <v>525</v>
      </c>
      <c r="R31" s="175" t="s">
        <v>520</v>
      </c>
      <c r="S31">
        <v>0</v>
      </c>
      <c r="T31">
        <v>18</v>
      </c>
      <c r="U31" s="531">
        <v>0</v>
      </c>
      <c r="V31" s="531">
        <v>0</v>
      </c>
      <c r="W31" s="531">
        <v>0</v>
      </c>
      <c r="X31" s="542">
        <v>18</v>
      </c>
      <c r="Y31">
        <v>380</v>
      </c>
      <c r="Z31">
        <v>6.6</v>
      </c>
      <c r="AA31" t="s">
        <v>530</v>
      </c>
      <c r="AB31" t="s">
        <v>543</v>
      </c>
      <c r="AC31" t="s">
        <v>543</v>
      </c>
      <c r="AD31" s="175" t="s">
        <v>525</v>
      </c>
      <c r="AE31" s="175" t="s">
        <v>525</v>
      </c>
      <c r="AF31">
        <v>1</v>
      </c>
      <c r="AG31">
        <v>12.5</v>
      </c>
      <c r="AH31">
        <v>12.5</v>
      </c>
      <c r="AI31">
        <v>45.5</v>
      </c>
      <c r="AJ31">
        <v>45.5</v>
      </c>
    </row>
    <row r="32" spans="1:37" x14ac:dyDescent="0.2">
      <c r="A32">
        <v>2</v>
      </c>
      <c r="B32" t="s">
        <v>253</v>
      </c>
      <c r="C32" s="174" t="s">
        <v>254</v>
      </c>
      <c r="D32" t="s">
        <v>255</v>
      </c>
      <c r="E32" s="175" t="s">
        <v>520</v>
      </c>
      <c r="F32" s="175" t="s">
        <v>520</v>
      </c>
      <c r="G32" t="s">
        <v>532</v>
      </c>
      <c r="H32" t="s">
        <v>121</v>
      </c>
      <c r="I32" t="s">
        <v>538</v>
      </c>
      <c r="J32" t="s">
        <v>395</v>
      </c>
      <c r="K32" s="175" t="s">
        <v>520</v>
      </c>
      <c r="L32" t="s">
        <v>549</v>
      </c>
      <c r="M32" s="175" t="s">
        <v>525</v>
      </c>
      <c r="N32" s="350" t="s">
        <v>525</v>
      </c>
      <c r="O32" s="175" t="s">
        <v>525</v>
      </c>
      <c r="P32" s="350" t="s">
        <v>520</v>
      </c>
      <c r="Q32" s="175" t="s">
        <v>525</v>
      </c>
      <c r="R32" s="175" t="s">
        <v>525</v>
      </c>
      <c r="S32">
        <v>0</v>
      </c>
      <c r="T32" s="349">
        <v>0</v>
      </c>
      <c r="U32" s="531">
        <v>0</v>
      </c>
      <c r="V32" s="531">
        <v>18</v>
      </c>
      <c r="W32" s="531">
        <v>0</v>
      </c>
      <c r="X32" s="542">
        <v>0</v>
      </c>
      <c r="Y32">
        <v>28</v>
      </c>
      <c r="Z32">
        <v>0.8</v>
      </c>
      <c r="AA32" t="s">
        <v>526</v>
      </c>
      <c r="AB32" t="s">
        <v>527</v>
      </c>
      <c r="AC32" t="s">
        <v>528</v>
      </c>
      <c r="AD32" s="175" t="s">
        <v>525</v>
      </c>
      <c r="AE32" s="175" t="s">
        <v>525</v>
      </c>
      <c r="AF32">
        <v>1</v>
      </c>
      <c r="AG32">
        <v>5.5</v>
      </c>
      <c r="AH32">
        <v>5.5</v>
      </c>
      <c r="AI32">
        <v>29.5</v>
      </c>
      <c r="AJ32">
        <v>29.5</v>
      </c>
      <c r="AK32" t="s">
        <v>759</v>
      </c>
    </row>
    <row r="33" spans="1:37" x14ac:dyDescent="0.2">
      <c r="A33">
        <v>2</v>
      </c>
      <c r="B33" t="s">
        <v>253</v>
      </c>
      <c r="C33" s="174" t="s">
        <v>256</v>
      </c>
      <c r="D33" t="s">
        <v>257</v>
      </c>
      <c r="E33" s="175" t="s">
        <v>520</v>
      </c>
      <c r="F33" s="175" t="s">
        <v>520</v>
      </c>
      <c r="G33" t="s">
        <v>521</v>
      </c>
      <c r="H33" t="s">
        <v>522</v>
      </c>
      <c r="I33" t="s">
        <v>523</v>
      </c>
      <c r="J33" t="s">
        <v>395</v>
      </c>
      <c r="K33" s="175" t="s">
        <v>520</v>
      </c>
      <c r="L33" t="s">
        <v>549</v>
      </c>
      <c r="M33" s="175" t="s">
        <v>525</v>
      </c>
      <c r="N33" s="175" t="s">
        <v>525</v>
      </c>
      <c r="O33" s="175" t="s">
        <v>520</v>
      </c>
      <c r="P33" s="175" t="s">
        <v>525</v>
      </c>
      <c r="Q33" s="175" t="s">
        <v>525</v>
      </c>
      <c r="R33" s="175" t="s">
        <v>525</v>
      </c>
      <c r="S33">
        <v>0</v>
      </c>
      <c r="T33">
        <v>0</v>
      </c>
      <c r="U33" s="531">
        <v>6</v>
      </c>
      <c r="V33" s="531">
        <v>0</v>
      </c>
      <c r="W33" s="531">
        <v>0</v>
      </c>
      <c r="X33" s="542">
        <v>0</v>
      </c>
      <c r="Y33">
        <v>108</v>
      </c>
      <c r="Z33">
        <v>1.8</v>
      </c>
      <c r="AA33" t="s">
        <v>526</v>
      </c>
      <c r="AB33" t="s">
        <v>527</v>
      </c>
      <c r="AC33" t="s">
        <v>527</v>
      </c>
      <c r="AD33" s="175" t="s">
        <v>525</v>
      </c>
      <c r="AE33" s="175" t="s">
        <v>525</v>
      </c>
      <c r="AF33">
        <v>1</v>
      </c>
      <c r="AG33">
        <v>6.5</v>
      </c>
      <c r="AH33">
        <v>6.5</v>
      </c>
      <c r="AI33">
        <v>31.5</v>
      </c>
      <c r="AJ33">
        <v>31.5</v>
      </c>
    </row>
    <row r="34" spans="1:37" x14ac:dyDescent="0.2">
      <c r="A34">
        <v>2</v>
      </c>
      <c r="B34" t="s">
        <v>253</v>
      </c>
      <c r="C34" s="174" t="s">
        <v>258</v>
      </c>
      <c r="D34" t="s">
        <v>259</v>
      </c>
      <c r="E34" s="175" t="s">
        <v>520</v>
      </c>
      <c r="F34" s="175" t="s">
        <v>520</v>
      </c>
      <c r="G34" t="s">
        <v>532</v>
      </c>
      <c r="H34" t="s">
        <v>129</v>
      </c>
      <c r="I34" t="s">
        <v>129</v>
      </c>
      <c r="J34" t="s">
        <v>395</v>
      </c>
      <c r="K34" s="175" t="s">
        <v>520</v>
      </c>
      <c r="L34" t="s">
        <v>549</v>
      </c>
      <c r="M34" s="175" t="s">
        <v>525</v>
      </c>
      <c r="N34" s="350" t="s">
        <v>520</v>
      </c>
      <c r="O34" s="175" t="s">
        <v>525</v>
      </c>
      <c r="P34" s="350" t="s">
        <v>525</v>
      </c>
      <c r="Q34" s="175" t="s">
        <v>525</v>
      </c>
      <c r="R34" s="175" t="s">
        <v>525</v>
      </c>
      <c r="S34">
        <v>0</v>
      </c>
      <c r="T34" s="349">
        <v>18</v>
      </c>
      <c r="U34" s="531">
        <v>0</v>
      </c>
      <c r="V34" s="531">
        <v>0</v>
      </c>
      <c r="W34" s="531">
        <v>0</v>
      </c>
      <c r="X34" s="542">
        <v>18</v>
      </c>
      <c r="Y34">
        <v>140</v>
      </c>
      <c r="Z34">
        <v>2.4</v>
      </c>
      <c r="AA34" t="s">
        <v>526</v>
      </c>
      <c r="AB34" t="s">
        <v>527</v>
      </c>
      <c r="AC34" t="s">
        <v>527</v>
      </c>
      <c r="AD34" s="175" t="s">
        <v>525</v>
      </c>
      <c r="AE34" s="175" t="s">
        <v>525</v>
      </c>
      <c r="AF34">
        <v>1</v>
      </c>
      <c r="AG34">
        <v>7</v>
      </c>
      <c r="AH34">
        <v>7.5</v>
      </c>
      <c r="AI34">
        <v>32.5</v>
      </c>
      <c r="AJ34">
        <v>33.5</v>
      </c>
      <c r="AK34" t="s">
        <v>760</v>
      </c>
    </row>
    <row r="35" spans="1:37" x14ac:dyDescent="0.2">
      <c r="A35">
        <v>2</v>
      </c>
      <c r="B35" t="s">
        <v>253</v>
      </c>
      <c r="C35" s="174" t="s">
        <v>260</v>
      </c>
      <c r="D35" t="s">
        <v>261</v>
      </c>
      <c r="E35" s="175" t="s">
        <v>520</v>
      </c>
      <c r="F35" s="175" t="s">
        <v>520</v>
      </c>
      <c r="G35" t="s">
        <v>532</v>
      </c>
      <c r="H35" t="s">
        <v>124</v>
      </c>
      <c r="I35" t="s">
        <v>536</v>
      </c>
      <c r="J35" t="s">
        <v>395</v>
      </c>
      <c r="K35" s="175" t="s">
        <v>525</v>
      </c>
      <c r="L35" t="s">
        <v>549</v>
      </c>
      <c r="M35" s="175" t="s">
        <v>520</v>
      </c>
      <c r="N35" s="175" t="s">
        <v>525</v>
      </c>
      <c r="O35" s="175" t="s">
        <v>525</v>
      </c>
      <c r="P35" s="175" t="s">
        <v>525</v>
      </c>
      <c r="Q35" s="175" t="s">
        <v>520</v>
      </c>
      <c r="R35" s="175" t="s">
        <v>525</v>
      </c>
      <c r="S35">
        <v>18</v>
      </c>
      <c r="T35">
        <v>0</v>
      </c>
      <c r="U35" s="531">
        <v>0</v>
      </c>
      <c r="V35" s="531">
        <v>0</v>
      </c>
      <c r="W35" s="531">
        <v>18</v>
      </c>
      <c r="X35" s="542">
        <v>0</v>
      </c>
      <c r="Y35">
        <v>220</v>
      </c>
      <c r="Z35">
        <v>3.6</v>
      </c>
      <c r="AA35" t="s">
        <v>541</v>
      </c>
      <c r="AB35" t="s">
        <v>531</v>
      </c>
      <c r="AC35" t="s">
        <v>531</v>
      </c>
      <c r="AD35" s="175" t="s">
        <v>525</v>
      </c>
      <c r="AE35" s="175" t="s">
        <v>525</v>
      </c>
      <c r="AF35">
        <v>2</v>
      </c>
      <c r="AG35">
        <v>8.5</v>
      </c>
      <c r="AH35">
        <v>8.5</v>
      </c>
      <c r="AI35">
        <v>46</v>
      </c>
      <c r="AJ35">
        <v>46</v>
      </c>
    </row>
    <row r="36" spans="1:37" x14ac:dyDescent="0.2">
      <c r="A36">
        <v>2</v>
      </c>
      <c r="B36" t="s">
        <v>297</v>
      </c>
      <c r="C36" s="174" t="s">
        <v>298</v>
      </c>
      <c r="D36" t="s">
        <v>299</v>
      </c>
      <c r="E36" s="175" t="s">
        <v>520</v>
      </c>
      <c r="F36" s="175" t="s">
        <v>520</v>
      </c>
      <c r="G36" t="s">
        <v>532</v>
      </c>
      <c r="H36" t="s">
        <v>129</v>
      </c>
      <c r="I36" t="s">
        <v>129</v>
      </c>
      <c r="J36" t="s">
        <v>395</v>
      </c>
      <c r="K36" s="175" t="s">
        <v>525</v>
      </c>
      <c r="L36" t="s">
        <v>546</v>
      </c>
      <c r="M36" s="175" t="s">
        <v>520</v>
      </c>
      <c r="N36" s="175" t="s">
        <v>525</v>
      </c>
      <c r="O36" s="175" t="s">
        <v>525</v>
      </c>
      <c r="P36" s="175" t="s">
        <v>525</v>
      </c>
      <c r="Q36" s="175" t="s">
        <v>520</v>
      </c>
      <c r="R36" s="175" t="s">
        <v>525</v>
      </c>
      <c r="S36">
        <v>18</v>
      </c>
      <c r="T36">
        <v>0</v>
      </c>
      <c r="U36" s="531">
        <v>0</v>
      </c>
      <c r="V36" s="531">
        <v>0</v>
      </c>
      <c r="W36" s="531">
        <v>18</v>
      </c>
      <c r="X36" s="542">
        <v>0</v>
      </c>
      <c r="Y36">
        <v>500</v>
      </c>
      <c r="Z36">
        <v>9</v>
      </c>
      <c r="AA36" t="s">
        <v>541</v>
      </c>
      <c r="AB36" t="s">
        <v>543</v>
      </c>
      <c r="AC36" t="s">
        <v>543</v>
      </c>
      <c r="AD36" s="175" t="s">
        <v>525</v>
      </c>
      <c r="AE36" s="175" t="s">
        <v>525</v>
      </c>
      <c r="AF36">
        <v>1</v>
      </c>
      <c r="AG36">
        <v>15</v>
      </c>
      <c r="AH36">
        <v>15</v>
      </c>
      <c r="AI36">
        <v>50.5</v>
      </c>
      <c r="AJ36">
        <v>50.5</v>
      </c>
    </row>
    <row r="37" spans="1:37" x14ac:dyDescent="0.2">
      <c r="A37">
        <v>2</v>
      </c>
      <c r="B37" t="s">
        <v>21</v>
      </c>
      <c r="C37" s="174" t="s">
        <v>456</v>
      </c>
      <c r="D37" t="s">
        <v>457</v>
      </c>
      <c r="E37" s="175" t="s">
        <v>520</v>
      </c>
      <c r="F37" s="175" t="s">
        <v>525</v>
      </c>
      <c r="G37" t="s">
        <v>532</v>
      </c>
      <c r="H37" t="s">
        <v>129</v>
      </c>
      <c r="I37" t="s">
        <v>129</v>
      </c>
      <c r="J37" t="s">
        <v>395</v>
      </c>
      <c r="K37" s="175" t="s">
        <v>525</v>
      </c>
      <c r="L37" t="s">
        <v>550</v>
      </c>
      <c r="M37" s="175" t="s">
        <v>525</v>
      </c>
      <c r="N37" s="373" t="s">
        <v>520</v>
      </c>
      <c r="O37" s="175" t="s">
        <v>525</v>
      </c>
      <c r="P37" s="373" t="s">
        <v>525</v>
      </c>
      <c r="Q37" s="175" t="s">
        <v>525</v>
      </c>
      <c r="R37" s="175" t="s">
        <v>525</v>
      </c>
      <c r="S37">
        <v>0</v>
      </c>
      <c r="T37">
        <v>26</v>
      </c>
      <c r="U37" s="531">
        <v>0</v>
      </c>
      <c r="V37" s="531">
        <v>0</v>
      </c>
      <c r="W37" s="531">
        <v>0</v>
      </c>
      <c r="X37" s="542">
        <v>26</v>
      </c>
      <c r="Y37">
        <v>600</v>
      </c>
      <c r="Z37">
        <v>9.6</v>
      </c>
      <c r="AA37" t="s">
        <v>541</v>
      </c>
      <c r="AB37" t="s">
        <v>528</v>
      </c>
      <c r="AC37" t="s">
        <v>528</v>
      </c>
      <c r="AD37" s="175" t="s">
        <v>525</v>
      </c>
      <c r="AE37" s="175" t="s">
        <v>525</v>
      </c>
      <c r="AF37">
        <v>1</v>
      </c>
      <c r="AG37">
        <v>14.5</v>
      </c>
      <c r="AH37">
        <v>15</v>
      </c>
      <c r="AI37">
        <v>47.5</v>
      </c>
      <c r="AJ37">
        <v>48.5</v>
      </c>
    </row>
    <row r="38" spans="1:37" x14ac:dyDescent="0.2">
      <c r="A38">
        <v>2</v>
      </c>
      <c r="B38" t="s">
        <v>21</v>
      </c>
      <c r="C38" s="174" t="s">
        <v>458</v>
      </c>
      <c r="D38" t="s">
        <v>459</v>
      </c>
      <c r="E38" s="175" t="s">
        <v>520</v>
      </c>
      <c r="F38" s="175" t="s">
        <v>525</v>
      </c>
      <c r="G38" t="s">
        <v>532</v>
      </c>
      <c r="H38" t="s">
        <v>124</v>
      </c>
      <c r="I38" t="s">
        <v>536</v>
      </c>
      <c r="J38" t="s">
        <v>395</v>
      </c>
      <c r="K38" s="175" t="s">
        <v>525</v>
      </c>
      <c r="L38" t="s">
        <v>550</v>
      </c>
      <c r="M38" s="175" t="s">
        <v>525</v>
      </c>
      <c r="N38" s="175" t="s">
        <v>525</v>
      </c>
      <c r="O38" s="373" t="s">
        <v>525</v>
      </c>
      <c r="P38" s="373" t="s">
        <v>520</v>
      </c>
      <c r="Q38" s="175" t="s">
        <v>525</v>
      </c>
      <c r="R38" s="175" t="s">
        <v>525</v>
      </c>
      <c r="S38">
        <v>0</v>
      </c>
      <c r="T38">
        <v>0</v>
      </c>
      <c r="U38" s="531">
        <v>0</v>
      </c>
      <c r="V38" s="531">
        <v>26</v>
      </c>
      <c r="W38" s="531">
        <v>0</v>
      </c>
      <c r="X38" s="542">
        <v>0</v>
      </c>
      <c r="Y38">
        <v>520</v>
      </c>
      <c r="Z38">
        <v>7.8</v>
      </c>
      <c r="AA38" t="s">
        <v>530</v>
      </c>
      <c r="AB38" t="s">
        <v>531</v>
      </c>
      <c r="AC38" t="s">
        <v>531</v>
      </c>
      <c r="AD38" s="175" t="s">
        <v>525</v>
      </c>
      <c r="AE38" s="175" t="s">
        <v>525</v>
      </c>
      <c r="AF38">
        <v>2</v>
      </c>
      <c r="AG38">
        <v>13</v>
      </c>
      <c r="AH38">
        <v>13</v>
      </c>
      <c r="AI38">
        <v>59.5</v>
      </c>
      <c r="AJ38">
        <v>59.5</v>
      </c>
    </row>
    <row r="39" spans="1:37" x14ac:dyDescent="0.2">
      <c r="A39">
        <v>2</v>
      </c>
      <c r="B39" t="s">
        <v>21</v>
      </c>
      <c r="C39" s="174" t="s">
        <v>300</v>
      </c>
      <c r="D39" t="s">
        <v>301</v>
      </c>
      <c r="E39" s="175" t="s">
        <v>520</v>
      </c>
      <c r="F39" s="175" t="s">
        <v>520</v>
      </c>
      <c r="G39" t="s">
        <v>532</v>
      </c>
      <c r="H39" t="s">
        <v>129</v>
      </c>
      <c r="I39" t="s">
        <v>129</v>
      </c>
      <c r="J39" t="s">
        <v>395</v>
      </c>
      <c r="K39" s="175" t="s">
        <v>520</v>
      </c>
      <c r="L39" t="s">
        <v>550</v>
      </c>
      <c r="M39" s="175" t="s">
        <v>525</v>
      </c>
      <c r="N39" s="373" t="s">
        <v>525</v>
      </c>
      <c r="O39" s="373" t="s">
        <v>520</v>
      </c>
      <c r="P39" s="175" t="s">
        <v>525</v>
      </c>
      <c r="Q39" s="175" t="s">
        <v>525</v>
      </c>
      <c r="R39" s="175" t="s">
        <v>520</v>
      </c>
      <c r="S39">
        <v>0</v>
      </c>
      <c r="T39">
        <v>0</v>
      </c>
      <c r="U39" s="531">
        <v>26</v>
      </c>
      <c r="V39" s="531">
        <v>0</v>
      </c>
      <c r="W39" s="531">
        <v>0</v>
      </c>
      <c r="X39" s="542">
        <v>0</v>
      </c>
      <c r="Y39">
        <v>260</v>
      </c>
      <c r="Z39">
        <v>4.8</v>
      </c>
      <c r="AA39" t="s">
        <v>526</v>
      </c>
      <c r="AB39" t="s">
        <v>527</v>
      </c>
      <c r="AC39" t="s">
        <v>528</v>
      </c>
      <c r="AD39" s="175" t="s">
        <v>525</v>
      </c>
      <c r="AE39" s="175" t="s">
        <v>525</v>
      </c>
      <c r="AF39">
        <v>1</v>
      </c>
      <c r="AG39">
        <v>9.5</v>
      </c>
      <c r="AH39">
        <v>9.5</v>
      </c>
      <c r="AI39">
        <v>37.5</v>
      </c>
      <c r="AJ39">
        <v>37.5</v>
      </c>
    </row>
    <row r="40" spans="1:37" x14ac:dyDescent="0.2">
      <c r="A40">
        <v>2</v>
      </c>
      <c r="B40" t="s">
        <v>21</v>
      </c>
      <c r="C40" s="174" t="s">
        <v>302</v>
      </c>
      <c r="D40" t="s">
        <v>303</v>
      </c>
      <c r="E40" s="175" t="s">
        <v>520</v>
      </c>
      <c r="F40" s="175" t="s">
        <v>520</v>
      </c>
      <c r="G40" t="s">
        <v>532</v>
      </c>
      <c r="H40" t="s">
        <v>124</v>
      </c>
      <c r="I40" t="s">
        <v>129</v>
      </c>
      <c r="J40" t="s">
        <v>395</v>
      </c>
      <c r="K40" s="175" t="s">
        <v>525</v>
      </c>
      <c r="L40" t="s">
        <v>550</v>
      </c>
      <c r="M40" s="175" t="s">
        <v>520</v>
      </c>
      <c r="N40" s="175" t="s">
        <v>525</v>
      </c>
      <c r="O40" s="175" t="s">
        <v>525</v>
      </c>
      <c r="P40" s="175" t="s">
        <v>525</v>
      </c>
      <c r="Q40" s="175" t="s">
        <v>520</v>
      </c>
      <c r="R40" s="175" t="s">
        <v>525</v>
      </c>
      <c r="S40">
        <v>26</v>
      </c>
      <c r="T40">
        <v>0</v>
      </c>
      <c r="U40" s="531">
        <v>0</v>
      </c>
      <c r="V40" s="531">
        <v>0</v>
      </c>
      <c r="W40" s="531">
        <v>26</v>
      </c>
      <c r="X40" s="542">
        <v>0</v>
      </c>
      <c r="Y40">
        <v>320</v>
      </c>
      <c r="Z40">
        <v>4.8</v>
      </c>
      <c r="AA40" t="s">
        <v>530</v>
      </c>
      <c r="AB40" t="s">
        <v>528</v>
      </c>
      <c r="AC40" t="s">
        <v>528</v>
      </c>
      <c r="AD40" s="175" t="s">
        <v>520</v>
      </c>
      <c r="AE40" s="175" t="s">
        <v>520</v>
      </c>
      <c r="AF40">
        <v>1</v>
      </c>
      <c r="AG40">
        <v>10</v>
      </c>
      <c r="AH40">
        <v>10.5</v>
      </c>
      <c r="AI40">
        <v>52.5</v>
      </c>
      <c r="AJ40">
        <v>53.5</v>
      </c>
    </row>
    <row r="41" spans="1:37" x14ac:dyDescent="0.2">
      <c r="A41">
        <v>3</v>
      </c>
      <c r="B41" t="s">
        <v>41</v>
      </c>
      <c r="C41" s="174" t="s">
        <v>385</v>
      </c>
      <c r="D41" t="s">
        <v>386</v>
      </c>
      <c r="E41" s="175" t="s">
        <v>520</v>
      </c>
      <c r="F41" s="175" t="s">
        <v>525</v>
      </c>
      <c r="G41" t="s">
        <v>521</v>
      </c>
      <c r="H41" t="s">
        <v>522</v>
      </c>
      <c r="I41" t="s">
        <v>129</v>
      </c>
      <c r="J41" t="s">
        <v>395</v>
      </c>
      <c r="K41" s="175" t="s">
        <v>520</v>
      </c>
      <c r="L41" t="s">
        <v>551</v>
      </c>
      <c r="M41" s="175" t="s">
        <v>525</v>
      </c>
      <c r="N41" s="175" t="s">
        <v>520</v>
      </c>
      <c r="O41" s="175" t="s">
        <v>525</v>
      </c>
      <c r="P41" s="175" t="s">
        <v>525</v>
      </c>
      <c r="Q41" s="175" t="s">
        <v>525</v>
      </c>
      <c r="R41" s="175" t="s">
        <v>520</v>
      </c>
      <c r="S41">
        <v>0</v>
      </c>
      <c r="T41">
        <v>26</v>
      </c>
      <c r="U41" s="531">
        <v>0</v>
      </c>
      <c r="V41" s="531">
        <v>0</v>
      </c>
      <c r="W41" s="531">
        <v>0</v>
      </c>
      <c r="X41" s="542">
        <v>26</v>
      </c>
      <c r="Y41">
        <v>260</v>
      </c>
      <c r="Z41">
        <v>4.5999999999999996</v>
      </c>
      <c r="AA41" t="s">
        <v>526</v>
      </c>
      <c r="AB41" t="s">
        <v>527</v>
      </c>
      <c r="AC41" t="s">
        <v>528</v>
      </c>
      <c r="AD41" s="175" t="s">
        <v>525</v>
      </c>
      <c r="AE41" s="175" t="s">
        <v>525</v>
      </c>
      <c r="AF41">
        <v>1</v>
      </c>
      <c r="AG41">
        <v>9.5</v>
      </c>
      <c r="AH41">
        <v>9.5</v>
      </c>
      <c r="AI41">
        <v>37.5</v>
      </c>
      <c r="AJ41">
        <v>37.5</v>
      </c>
    </row>
    <row r="42" spans="1:37" x14ac:dyDescent="0.2">
      <c r="A42">
        <v>3</v>
      </c>
      <c r="B42" t="s">
        <v>41</v>
      </c>
      <c r="C42" s="174" t="s">
        <v>212</v>
      </c>
      <c r="D42" t="s">
        <v>213</v>
      </c>
      <c r="E42" s="175" t="s">
        <v>520</v>
      </c>
      <c r="F42" s="175" t="s">
        <v>520</v>
      </c>
      <c r="G42" t="s">
        <v>521</v>
      </c>
      <c r="H42" t="s">
        <v>129</v>
      </c>
      <c r="I42" t="s">
        <v>129</v>
      </c>
      <c r="J42" t="s">
        <v>393</v>
      </c>
      <c r="K42" s="175" t="s">
        <v>520</v>
      </c>
      <c r="L42" t="s">
        <v>551</v>
      </c>
      <c r="M42" s="175" t="s">
        <v>520</v>
      </c>
      <c r="N42" s="175" t="s">
        <v>525</v>
      </c>
      <c r="O42" s="175" t="s">
        <v>520</v>
      </c>
      <c r="P42" s="175" t="s">
        <v>525</v>
      </c>
      <c r="Q42" s="175" t="s">
        <v>520</v>
      </c>
      <c r="R42" s="175" t="s">
        <v>525</v>
      </c>
      <c r="S42">
        <v>26</v>
      </c>
      <c r="T42">
        <v>0</v>
      </c>
      <c r="U42" s="531">
        <v>26</v>
      </c>
      <c r="V42" s="531">
        <v>0</v>
      </c>
      <c r="W42" s="531">
        <v>26</v>
      </c>
      <c r="X42" s="542">
        <v>0</v>
      </c>
      <c r="Y42">
        <v>320</v>
      </c>
      <c r="Z42">
        <v>5.6</v>
      </c>
      <c r="AA42" t="s">
        <v>526</v>
      </c>
      <c r="AB42" t="s">
        <v>527</v>
      </c>
      <c r="AC42" t="s">
        <v>528</v>
      </c>
      <c r="AD42" s="175" t="s">
        <v>525</v>
      </c>
      <c r="AE42" s="175" t="s">
        <v>525</v>
      </c>
      <c r="AF42">
        <v>1</v>
      </c>
      <c r="AG42">
        <v>10.5</v>
      </c>
      <c r="AH42">
        <v>10.5</v>
      </c>
      <c r="AI42">
        <v>39.5</v>
      </c>
      <c r="AJ42">
        <v>39.5</v>
      </c>
    </row>
    <row r="43" spans="1:37" x14ac:dyDescent="0.2">
      <c r="A43">
        <v>3</v>
      </c>
      <c r="B43" t="s">
        <v>41</v>
      </c>
      <c r="C43" s="174" t="s">
        <v>214</v>
      </c>
      <c r="D43" t="s">
        <v>215</v>
      </c>
      <c r="E43" s="175" t="s">
        <v>520</v>
      </c>
      <c r="F43" s="175" t="s">
        <v>520</v>
      </c>
      <c r="G43" t="s">
        <v>532</v>
      </c>
      <c r="H43" t="s">
        <v>124</v>
      </c>
      <c r="I43" t="s">
        <v>129</v>
      </c>
      <c r="J43" t="s">
        <v>839</v>
      </c>
      <c r="K43" s="175" t="s">
        <v>525</v>
      </c>
      <c r="L43" t="s">
        <v>551</v>
      </c>
      <c r="M43" s="175" t="s">
        <v>525</v>
      </c>
      <c r="N43" s="175" t="s">
        <v>525</v>
      </c>
      <c r="O43" s="175" t="s">
        <v>525</v>
      </c>
      <c r="P43" s="175" t="s">
        <v>520</v>
      </c>
      <c r="Q43" s="175" t="s">
        <v>520</v>
      </c>
      <c r="R43" s="175" t="s">
        <v>520</v>
      </c>
      <c r="S43">
        <v>0</v>
      </c>
      <c r="T43">
        <v>0</v>
      </c>
      <c r="U43" s="531">
        <v>0</v>
      </c>
      <c r="V43" s="531">
        <v>16</v>
      </c>
      <c r="W43" s="531">
        <v>16</v>
      </c>
      <c r="X43" s="542">
        <v>16</v>
      </c>
      <c r="Y43">
        <v>126</v>
      </c>
      <c r="Z43">
        <v>2.8</v>
      </c>
      <c r="AA43" t="s">
        <v>530</v>
      </c>
      <c r="AB43" t="s">
        <v>531</v>
      </c>
      <c r="AC43" t="s">
        <v>531</v>
      </c>
      <c r="AD43" s="175" t="s">
        <v>525</v>
      </c>
      <c r="AE43" s="175" t="s">
        <v>525</v>
      </c>
      <c r="AF43">
        <v>2</v>
      </c>
      <c r="AG43">
        <v>8</v>
      </c>
      <c r="AH43">
        <v>8</v>
      </c>
      <c r="AI43">
        <v>44.5</v>
      </c>
      <c r="AJ43">
        <v>44.5</v>
      </c>
    </row>
    <row r="44" spans="1:37" x14ac:dyDescent="0.2">
      <c r="A44">
        <v>3</v>
      </c>
      <c r="B44" t="s">
        <v>41</v>
      </c>
      <c r="C44" s="174" t="s">
        <v>762</v>
      </c>
      <c r="D44" t="s">
        <v>763</v>
      </c>
      <c r="E44" s="175" t="s">
        <v>525</v>
      </c>
      <c r="F44" s="175" t="s">
        <v>525</v>
      </c>
      <c r="I44" t="s">
        <v>129</v>
      </c>
      <c r="J44" t="s">
        <v>396</v>
      </c>
      <c r="K44" s="175" t="s">
        <v>525</v>
      </c>
      <c r="L44" t="s">
        <v>551</v>
      </c>
      <c r="M44" s="175" t="s">
        <v>525</v>
      </c>
      <c r="N44" s="175" t="s">
        <v>525</v>
      </c>
      <c r="O44" s="175" t="s">
        <v>525</v>
      </c>
      <c r="P44" s="175" t="s">
        <v>520</v>
      </c>
      <c r="Q44" s="175" t="s">
        <v>520</v>
      </c>
      <c r="R44" s="175" t="s">
        <v>520</v>
      </c>
      <c r="S44">
        <v>0</v>
      </c>
      <c r="T44">
        <v>0</v>
      </c>
      <c r="U44" s="531">
        <v>0</v>
      </c>
      <c r="V44" s="531">
        <v>16</v>
      </c>
      <c r="W44" s="531">
        <v>16</v>
      </c>
      <c r="X44" s="542">
        <v>16</v>
      </c>
      <c r="AD44" s="175"/>
      <c r="AE44" s="175"/>
    </row>
    <row r="45" spans="1:37" x14ac:dyDescent="0.2">
      <c r="A45">
        <v>3</v>
      </c>
      <c r="B45" t="s">
        <v>25</v>
      </c>
      <c r="C45" s="174" t="s">
        <v>222</v>
      </c>
      <c r="D45" t="s">
        <v>223</v>
      </c>
      <c r="E45" s="175" t="s">
        <v>520</v>
      </c>
      <c r="F45" s="175" t="s">
        <v>520</v>
      </c>
      <c r="G45" t="s">
        <v>532</v>
      </c>
      <c r="H45" t="s">
        <v>121</v>
      </c>
      <c r="I45" t="s">
        <v>552</v>
      </c>
      <c r="J45" t="s">
        <v>395</v>
      </c>
      <c r="K45" s="175" t="s">
        <v>520</v>
      </c>
      <c r="L45" s="546" t="s">
        <v>772</v>
      </c>
      <c r="M45" s="175" t="s">
        <v>525</v>
      </c>
      <c r="N45" s="175" t="s">
        <v>525</v>
      </c>
      <c r="O45" s="175" t="s">
        <v>520</v>
      </c>
      <c r="P45" s="175" t="s">
        <v>525</v>
      </c>
      <c r="Q45" s="175" t="s">
        <v>525</v>
      </c>
      <c r="R45" s="175" t="s">
        <v>525</v>
      </c>
      <c r="S45">
        <v>0</v>
      </c>
      <c r="T45">
        <v>0</v>
      </c>
      <c r="U45" s="531">
        <v>26</v>
      </c>
      <c r="V45" s="531">
        <v>0</v>
      </c>
      <c r="W45" s="531">
        <v>0</v>
      </c>
      <c r="X45" s="542">
        <v>0</v>
      </c>
      <c r="Y45">
        <v>200</v>
      </c>
      <c r="Z45">
        <v>3.4</v>
      </c>
      <c r="AA45" t="s">
        <v>526</v>
      </c>
      <c r="AB45" t="s">
        <v>527</v>
      </c>
      <c r="AC45" t="s">
        <v>528</v>
      </c>
      <c r="AD45" s="175" t="s">
        <v>525</v>
      </c>
      <c r="AE45" s="175" t="s">
        <v>525</v>
      </c>
      <c r="AF45">
        <v>1</v>
      </c>
      <c r="AG45">
        <v>8</v>
      </c>
      <c r="AH45">
        <v>8</v>
      </c>
      <c r="AI45">
        <v>34.5</v>
      </c>
      <c r="AJ45">
        <v>34.5</v>
      </c>
    </row>
    <row r="46" spans="1:37" x14ac:dyDescent="0.2">
      <c r="A46">
        <v>3</v>
      </c>
      <c r="B46" t="s">
        <v>25</v>
      </c>
      <c r="C46" s="174" t="s">
        <v>419</v>
      </c>
      <c r="D46" t="s">
        <v>420</v>
      </c>
      <c r="E46" s="175" t="s">
        <v>520</v>
      </c>
      <c r="F46" s="175" t="s">
        <v>525</v>
      </c>
      <c r="G46" t="s">
        <v>521</v>
      </c>
      <c r="H46" t="s">
        <v>522</v>
      </c>
      <c r="I46" t="s">
        <v>536</v>
      </c>
      <c r="J46" t="s">
        <v>395</v>
      </c>
      <c r="K46" s="175" t="s">
        <v>520</v>
      </c>
      <c r="L46" s="546" t="s">
        <v>772</v>
      </c>
      <c r="M46" s="175" t="s">
        <v>525</v>
      </c>
      <c r="N46" s="175" t="s">
        <v>525</v>
      </c>
      <c r="O46" s="175" t="s">
        <v>525</v>
      </c>
      <c r="P46" s="175" t="s">
        <v>520</v>
      </c>
      <c r="Q46" s="175" t="s">
        <v>525</v>
      </c>
      <c r="R46" s="175" t="s">
        <v>525</v>
      </c>
      <c r="S46">
        <v>0</v>
      </c>
      <c r="T46">
        <v>0</v>
      </c>
      <c r="U46" s="531">
        <v>0</v>
      </c>
      <c r="V46" s="531">
        <v>26</v>
      </c>
      <c r="W46" s="531">
        <v>0</v>
      </c>
      <c r="X46" s="542">
        <v>0</v>
      </c>
      <c r="Y46">
        <v>152</v>
      </c>
      <c r="Z46">
        <v>2.6</v>
      </c>
      <c r="AA46" t="s">
        <v>526</v>
      </c>
      <c r="AB46" t="s">
        <v>527</v>
      </c>
      <c r="AC46" t="s">
        <v>528</v>
      </c>
      <c r="AD46" s="175" t="s">
        <v>525</v>
      </c>
      <c r="AE46" s="175" t="s">
        <v>525</v>
      </c>
      <c r="AF46">
        <v>1</v>
      </c>
      <c r="AG46">
        <v>7.5</v>
      </c>
      <c r="AH46">
        <v>7.5</v>
      </c>
      <c r="AI46">
        <v>33.5</v>
      </c>
      <c r="AJ46">
        <v>33.5</v>
      </c>
    </row>
    <row r="47" spans="1:37" x14ac:dyDescent="0.2">
      <c r="A47">
        <v>3</v>
      </c>
      <c r="B47" t="s">
        <v>25</v>
      </c>
      <c r="C47" s="174" t="s">
        <v>224</v>
      </c>
      <c r="D47" t="s">
        <v>225</v>
      </c>
      <c r="E47" s="175" t="s">
        <v>520</v>
      </c>
      <c r="F47" s="175" t="s">
        <v>520</v>
      </c>
      <c r="G47" t="s">
        <v>532</v>
      </c>
      <c r="H47" t="s">
        <v>129</v>
      </c>
      <c r="I47" t="s">
        <v>129</v>
      </c>
      <c r="J47" t="s">
        <v>395</v>
      </c>
      <c r="K47" s="175" t="s">
        <v>525</v>
      </c>
      <c r="L47" t="s">
        <v>553</v>
      </c>
      <c r="M47" s="175" t="s">
        <v>525</v>
      </c>
      <c r="N47" s="175" t="s">
        <v>520</v>
      </c>
      <c r="O47" s="175" t="s">
        <v>525</v>
      </c>
      <c r="P47" s="175" t="s">
        <v>525</v>
      </c>
      <c r="Q47" s="175" t="s">
        <v>525</v>
      </c>
      <c r="R47" s="175" t="s">
        <v>520</v>
      </c>
      <c r="S47">
        <v>0</v>
      </c>
      <c r="T47">
        <v>26</v>
      </c>
      <c r="U47" s="531">
        <v>0</v>
      </c>
      <c r="V47" s="531">
        <v>0</v>
      </c>
      <c r="W47" s="531">
        <v>0</v>
      </c>
      <c r="X47" s="542">
        <v>26</v>
      </c>
      <c r="Y47">
        <v>240</v>
      </c>
      <c r="Z47">
        <v>5.2</v>
      </c>
      <c r="AA47" t="s">
        <v>541</v>
      </c>
      <c r="AB47" t="s">
        <v>527</v>
      </c>
      <c r="AC47" t="s">
        <v>528</v>
      </c>
      <c r="AD47" s="175" t="s">
        <v>525</v>
      </c>
      <c r="AE47" s="175" t="s">
        <v>525</v>
      </c>
      <c r="AF47">
        <v>1</v>
      </c>
      <c r="AG47">
        <v>10</v>
      </c>
      <c r="AH47">
        <v>10.5</v>
      </c>
      <c r="AI47">
        <v>38.5</v>
      </c>
      <c r="AJ47">
        <v>39.5</v>
      </c>
    </row>
    <row r="48" spans="1:37" x14ac:dyDescent="0.2">
      <c r="A48">
        <v>3</v>
      </c>
      <c r="B48" t="s">
        <v>25</v>
      </c>
      <c r="C48" s="174" t="s">
        <v>226</v>
      </c>
      <c r="D48" t="s">
        <v>227</v>
      </c>
      <c r="E48" s="175" t="s">
        <v>520</v>
      </c>
      <c r="F48" s="175" t="s">
        <v>520</v>
      </c>
      <c r="G48" t="s">
        <v>532</v>
      </c>
      <c r="H48" t="s">
        <v>124</v>
      </c>
      <c r="I48" t="s">
        <v>129</v>
      </c>
      <c r="J48" t="s">
        <v>395</v>
      </c>
      <c r="K48" s="175" t="s">
        <v>525</v>
      </c>
      <c r="L48" t="s">
        <v>553</v>
      </c>
      <c r="M48" s="175" t="s">
        <v>520</v>
      </c>
      <c r="N48" s="175" t="s">
        <v>525</v>
      </c>
      <c r="O48" s="175" t="s">
        <v>525</v>
      </c>
      <c r="P48" s="175" t="s">
        <v>525</v>
      </c>
      <c r="Q48" s="175" t="s">
        <v>520</v>
      </c>
      <c r="R48" s="175" t="s">
        <v>525</v>
      </c>
      <c r="S48">
        <v>20</v>
      </c>
      <c r="T48">
        <v>0</v>
      </c>
      <c r="U48" s="531">
        <v>0</v>
      </c>
      <c r="V48" s="531">
        <v>0</v>
      </c>
      <c r="W48" s="531">
        <v>20</v>
      </c>
      <c r="X48" s="542">
        <v>0</v>
      </c>
      <c r="Y48">
        <v>280</v>
      </c>
      <c r="Z48">
        <v>5.4</v>
      </c>
      <c r="AA48" t="s">
        <v>530</v>
      </c>
      <c r="AB48" t="s">
        <v>527</v>
      </c>
      <c r="AC48" t="s">
        <v>528</v>
      </c>
      <c r="AD48" s="175" t="s">
        <v>525</v>
      </c>
      <c r="AE48" s="175" t="s">
        <v>525</v>
      </c>
      <c r="AF48">
        <v>1</v>
      </c>
      <c r="AG48">
        <v>11</v>
      </c>
      <c r="AH48">
        <v>11</v>
      </c>
      <c r="AI48">
        <v>40.5</v>
      </c>
      <c r="AJ48">
        <v>40.5</v>
      </c>
    </row>
    <row r="49" spans="1:36" x14ac:dyDescent="0.2">
      <c r="A49">
        <v>3</v>
      </c>
      <c r="B49" t="s">
        <v>12</v>
      </c>
      <c r="C49" s="174" t="s">
        <v>230</v>
      </c>
      <c r="D49" t="s">
        <v>231</v>
      </c>
      <c r="E49" s="175" t="s">
        <v>520</v>
      </c>
      <c r="F49" s="175" t="s">
        <v>520</v>
      </c>
      <c r="G49" t="s">
        <v>532</v>
      </c>
      <c r="H49" t="s">
        <v>129</v>
      </c>
      <c r="I49" t="s">
        <v>129</v>
      </c>
      <c r="J49" t="s">
        <v>395</v>
      </c>
      <c r="K49" s="175" t="s">
        <v>525</v>
      </c>
      <c r="L49" t="s">
        <v>554</v>
      </c>
      <c r="M49" s="175" t="s">
        <v>525</v>
      </c>
      <c r="N49" s="175" t="s">
        <v>520</v>
      </c>
      <c r="O49" s="175" t="s">
        <v>525</v>
      </c>
      <c r="P49" s="175" t="s">
        <v>525</v>
      </c>
      <c r="Q49" s="175" t="s">
        <v>525</v>
      </c>
      <c r="R49" s="175" t="s">
        <v>520</v>
      </c>
      <c r="S49">
        <v>0</v>
      </c>
      <c r="T49">
        <v>26</v>
      </c>
      <c r="U49" s="531">
        <v>0</v>
      </c>
      <c r="V49" s="531">
        <v>0</v>
      </c>
      <c r="W49" s="531">
        <v>0</v>
      </c>
      <c r="X49" s="542">
        <v>26</v>
      </c>
      <c r="Y49">
        <v>68</v>
      </c>
      <c r="Z49">
        <v>1.4</v>
      </c>
      <c r="AA49" t="s">
        <v>526</v>
      </c>
      <c r="AB49" t="s">
        <v>528</v>
      </c>
      <c r="AC49" t="s">
        <v>528</v>
      </c>
      <c r="AD49" s="175" t="s">
        <v>525</v>
      </c>
      <c r="AE49" s="175" t="s">
        <v>525</v>
      </c>
      <c r="AF49">
        <v>1</v>
      </c>
      <c r="AG49">
        <v>6</v>
      </c>
      <c r="AH49">
        <v>6</v>
      </c>
      <c r="AI49">
        <v>30.5</v>
      </c>
      <c r="AJ49">
        <v>30.5</v>
      </c>
    </row>
    <row r="50" spans="1:36" x14ac:dyDescent="0.2">
      <c r="A50">
        <v>3</v>
      </c>
      <c r="B50" t="s">
        <v>12</v>
      </c>
      <c r="C50" s="174" t="s">
        <v>232</v>
      </c>
      <c r="D50" t="s">
        <v>233</v>
      </c>
      <c r="E50" s="175" t="s">
        <v>520</v>
      </c>
      <c r="F50" s="175" t="s">
        <v>520</v>
      </c>
      <c r="G50" t="s">
        <v>532</v>
      </c>
      <c r="H50" t="s">
        <v>124</v>
      </c>
      <c r="I50" t="s">
        <v>545</v>
      </c>
      <c r="J50" t="s">
        <v>395</v>
      </c>
      <c r="K50" s="175" t="s">
        <v>525</v>
      </c>
      <c r="L50" t="s">
        <v>554</v>
      </c>
      <c r="M50" s="175" t="s">
        <v>525</v>
      </c>
      <c r="N50" s="175" t="s">
        <v>525</v>
      </c>
      <c r="O50" s="175" t="s">
        <v>525</v>
      </c>
      <c r="P50" s="175" t="s">
        <v>520</v>
      </c>
      <c r="Q50" s="175" t="s">
        <v>525</v>
      </c>
      <c r="R50" s="175" t="s">
        <v>525</v>
      </c>
      <c r="S50">
        <v>0</v>
      </c>
      <c r="T50">
        <v>0</v>
      </c>
      <c r="U50" s="531">
        <v>0</v>
      </c>
      <c r="V50" s="531">
        <v>16</v>
      </c>
      <c r="W50" s="531">
        <v>0</v>
      </c>
      <c r="X50" s="542">
        <v>0</v>
      </c>
      <c r="Y50">
        <v>360</v>
      </c>
      <c r="Z50">
        <v>6.2</v>
      </c>
      <c r="AA50" t="s">
        <v>530</v>
      </c>
      <c r="AB50" t="s">
        <v>543</v>
      </c>
      <c r="AC50" t="s">
        <v>531</v>
      </c>
      <c r="AD50" s="175" t="s">
        <v>525</v>
      </c>
      <c r="AE50" s="175" t="s">
        <v>525</v>
      </c>
      <c r="AF50">
        <v>2</v>
      </c>
      <c r="AG50">
        <v>12</v>
      </c>
      <c r="AH50">
        <v>11</v>
      </c>
      <c r="AI50">
        <v>44.5</v>
      </c>
      <c r="AJ50">
        <v>53.5</v>
      </c>
    </row>
    <row r="51" spans="1:36" x14ac:dyDescent="0.2">
      <c r="A51">
        <v>3</v>
      </c>
      <c r="B51" t="s">
        <v>28</v>
      </c>
      <c r="C51" s="174" t="s">
        <v>307</v>
      </c>
      <c r="D51" t="s">
        <v>308</v>
      </c>
      <c r="E51" s="175" t="s">
        <v>520</v>
      </c>
      <c r="F51" s="175" t="s">
        <v>520</v>
      </c>
      <c r="G51" t="s">
        <v>532</v>
      </c>
      <c r="H51" t="s">
        <v>121</v>
      </c>
      <c r="I51" t="s">
        <v>538</v>
      </c>
      <c r="J51" t="s">
        <v>395</v>
      </c>
      <c r="K51" s="175" t="s">
        <v>520</v>
      </c>
      <c r="L51" t="s">
        <v>554</v>
      </c>
      <c r="M51" s="175" t="s">
        <v>520</v>
      </c>
      <c r="N51" s="175" t="s">
        <v>525</v>
      </c>
      <c r="O51" s="175" t="s">
        <v>525</v>
      </c>
      <c r="P51" s="175" t="s">
        <v>525</v>
      </c>
      <c r="Q51" s="175" t="s">
        <v>520</v>
      </c>
      <c r="R51" s="175" t="s">
        <v>525</v>
      </c>
      <c r="S51">
        <v>26</v>
      </c>
      <c r="T51">
        <v>0</v>
      </c>
      <c r="U51" s="531">
        <v>0</v>
      </c>
      <c r="V51" s="531">
        <v>0</v>
      </c>
      <c r="W51" s="531">
        <v>26</v>
      </c>
      <c r="X51" s="542">
        <v>0</v>
      </c>
      <c r="Y51">
        <v>320</v>
      </c>
      <c r="Z51">
        <v>5.4</v>
      </c>
      <c r="AA51" t="s">
        <v>526</v>
      </c>
      <c r="AB51" t="s">
        <v>527</v>
      </c>
      <c r="AC51" t="s">
        <v>528</v>
      </c>
      <c r="AD51" s="175" t="s">
        <v>525</v>
      </c>
      <c r="AE51" s="175" t="s">
        <v>525</v>
      </c>
      <c r="AF51">
        <v>1</v>
      </c>
      <c r="AG51">
        <v>10</v>
      </c>
      <c r="AH51">
        <v>10</v>
      </c>
      <c r="AI51">
        <v>38.5</v>
      </c>
      <c r="AJ51">
        <v>38.5</v>
      </c>
    </row>
    <row r="52" spans="1:36" x14ac:dyDescent="0.2">
      <c r="A52">
        <v>3</v>
      </c>
      <c r="B52" t="s">
        <v>28</v>
      </c>
      <c r="C52" s="174" t="s">
        <v>472</v>
      </c>
      <c r="D52" t="s">
        <v>473</v>
      </c>
      <c r="E52" s="175" t="s">
        <v>520</v>
      </c>
      <c r="F52" s="175" t="s">
        <v>525</v>
      </c>
      <c r="G52" t="s">
        <v>532</v>
      </c>
      <c r="H52" t="s">
        <v>124</v>
      </c>
      <c r="I52" t="s">
        <v>552</v>
      </c>
      <c r="J52" t="s">
        <v>395</v>
      </c>
      <c r="K52" s="175" t="s">
        <v>525</v>
      </c>
      <c r="L52" t="s">
        <v>554</v>
      </c>
      <c r="M52" s="175" t="s">
        <v>525</v>
      </c>
      <c r="N52" s="175" t="s">
        <v>525</v>
      </c>
      <c r="O52" s="175" t="s">
        <v>520</v>
      </c>
      <c r="P52" s="175" t="s">
        <v>525</v>
      </c>
      <c r="Q52" s="175" t="s">
        <v>525</v>
      </c>
      <c r="R52" s="175" t="s">
        <v>525</v>
      </c>
      <c r="S52">
        <v>0</v>
      </c>
      <c r="T52">
        <v>0</v>
      </c>
      <c r="U52" s="531">
        <v>26</v>
      </c>
      <c r="V52" s="531">
        <v>0</v>
      </c>
      <c r="W52" s="531">
        <v>0</v>
      </c>
      <c r="X52" s="542">
        <v>0</v>
      </c>
      <c r="Y52">
        <v>320</v>
      </c>
      <c r="Z52">
        <v>5.6</v>
      </c>
      <c r="AA52" t="s">
        <v>541</v>
      </c>
      <c r="AB52" t="s">
        <v>527</v>
      </c>
      <c r="AC52" t="s">
        <v>528</v>
      </c>
      <c r="AD52" s="175" t="s">
        <v>525</v>
      </c>
      <c r="AE52" s="175" t="s">
        <v>525</v>
      </c>
      <c r="AF52">
        <v>1</v>
      </c>
      <c r="AG52">
        <v>10.5</v>
      </c>
      <c r="AH52">
        <v>11</v>
      </c>
      <c r="AI52">
        <v>39.5</v>
      </c>
      <c r="AJ52">
        <v>40.5</v>
      </c>
    </row>
    <row r="53" spans="1:36" x14ac:dyDescent="0.2">
      <c r="A53">
        <v>3</v>
      </c>
      <c r="B53" t="s">
        <v>29</v>
      </c>
      <c r="C53" s="174" t="s">
        <v>264</v>
      </c>
      <c r="D53" t="s">
        <v>265</v>
      </c>
      <c r="E53" s="175" t="s">
        <v>520</v>
      </c>
      <c r="F53" s="175" t="s">
        <v>520</v>
      </c>
      <c r="G53" t="s">
        <v>532</v>
      </c>
      <c r="H53" t="s">
        <v>121</v>
      </c>
      <c r="I53" t="s">
        <v>538</v>
      </c>
      <c r="J53" t="s">
        <v>393</v>
      </c>
      <c r="K53" s="175" t="s">
        <v>520</v>
      </c>
      <c r="L53" t="s">
        <v>555</v>
      </c>
      <c r="M53" s="175" t="s">
        <v>525</v>
      </c>
      <c r="N53" s="175" t="s">
        <v>520</v>
      </c>
      <c r="O53" s="175" t="s">
        <v>525</v>
      </c>
      <c r="P53" s="175" t="s">
        <v>520</v>
      </c>
      <c r="Q53" s="175" t="s">
        <v>525</v>
      </c>
      <c r="R53" s="175" t="s">
        <v>520</v>
      </c>
      <c r="S53">
        <v>0</v>
      </c>
      <c r="T53">
        <v>21</v>
      </c>
      <c r="U53" s="531">
        <v>0</v>
      </c>
      <c r="V53" s="531">
        <v>21</v>
      </c>
      <c r="W53" s="531">
        <v>0</v>
      </c>
      <c r="X53" s="542">
        <v>21</v>
      </c>
      <c r="Y53">
        <v>38</v>
      </c>
      <c r="Z53">
        <v>0.8</v>
      </c>
      <c r="AA53" t="s">
        <v>526</v>
      </c>
      <c r="AB53" t="s">
        <v>527</v>
      </c>
      <c r="AC53" t="s">
        <v>528</v>
      </c>
      <c r="AD53" s="175" t="s">
        <v>525</v>
      </c>
      <c r="AE53" s="175" t="s">
        <v>525</v>
      </c>
      <c r="AF53">
        <v>1</v>
      </c>
      <c r="AG53">
        <v>5.5</v>
      </c>
      <c r="AH53">
        <v>5.5</v>
      </c>
      <c r="AI53">
        <v>29.5</v>
      </c>
      <c r="AJ53">
        <v>29.5</v>
      </c>
    </row>
    <row r="54" spans="1:36" x14ac:dyDescent="0.2">
      <c r="A54">
        <v>3</v>
      </c>
      <c r="B54" t="s">
        <v>29</v>
      </c>
      <c r="C54" s="174" t="s">
        <v>266</v>
      </c>
      <c r="D54" t="s">
        <v>267</v>
      </c>
      <c r="E54" s="175" t="s">
        <v>520</v>
      </c>
      <c r="F54" s="175" t="s">
        <v>520</v>
      </c>
      <c r="G54" t="s">
        <v>532</v>
      </c>
      <c r="H54" t="s">
        <v>129</v>
      </c>
      <c r="I54" t="s">
        <v>129</v>
      </c>
      <c r="J54" t="s">
        <v>395</v>
      </c>
      <c r="K54" s="175" t="s">
        <v>525</v>
      </c>
      <c r="L54" t="s">
        <v>555</v>
      </c>
      <c r="M54" s="175" t="s">
        <v>520</v>
      </c>
      <c r="N54" s="175" t="s">
        <v>525</v>
      </c>
      <c r="O54" s="175" t="s">
        <v>525</v>
      </c>
      <c r="P54" s="175" t="s">
        <v>525</v>
      </c>
      <c r="Q54" s="175" t="s">
        <v>520</v>
      </c>
      <c r="R54" s="175" t="s">
        <v>525</v>
      </c>
      <c r="S54">
        <v>21</v>
      </c>
      <c r="T54">
        <v>0</v>
      </c>
      <c r="U54" s="531">
        <v>0</v>
      </c>
      <c r="V54" s="531">
        <v>0</v>
      </c>
      <c r="W54" s="531">
        <v>21</v>
      </c>
      <c r="X54" s="542">
        <v>0</v>
      </c>
      <c r="Y54">
        <v>240</v>
      </c>
      <c r="Z54">
        <v>4.5999999999999996</v>
      </c>
      <c r="AA54" t="s">
        <v>526</v>
      </c>
      <c r="AB54" t="s">
        <v>527</v>
      </c>
      <c r="AC54" t="s">
        <v>528</v>
      </c>
      <c r="AD54" s="175" t="s">
        <v>525</v>
      </c>
      <c r="AE54" s="175" t="s">
        <v>520</v>
      </c>
      <c r="AF54">
        <v>1</v>
      </c>
      <c r="AG54">
        <v>9.5</v>
      </c>
      <c r="AH54">
        <v>9.5</v>
      </c>
      <c r="AI54">
        <v>37.5</v>
      </c>
      <c r="AJ54">
        <v>49.5</v>
      </c>
    </row>
    <row r="55" spans="1:36" x14ac:dyDescent="0.2">
      <c r="A55">
        <v>3</v>
      </c>
      <c r="B55" t="s">
        <v>29</v>
      </c>
      <c r="C55" s="174" t="s">
        <v>432</v>
      </c>
      <c r="D55" t="s">
        <v>433</v>
      </c>
      <c r="E55" s="175" t="s">
        <v>520</v>
      </c>
      <c r="F55" s="175" t="s">
        <v>525</v>
      </c>
      <c r="G55" t="s">
        <v>532</v>
      </c>
      <c r="H55" t="s">
        <v>124</v>
      </c>
      <c r="I55" t="s">
        <v>545</v>
      </c>
      <c r="J55" t="s">
        <v>395</v>
      </c>
      <c r="K55" s="175" t="s">
        <v>525</v>
      </c>
      <c r="L55" t="s">
        <v>555</v>
      </c>
      <c r="M55" s="175" t="s">
        <v>525</v>
      </c>
      <c r="N55" s="175" t="s">
        <v>525</v>
      </c>
      <c r="O55" s="175" t="s">
        <v>520</v>
      </c>
      <c r="P55" s="175" t="s">
        <v>525</v>
      </c>
      <c r="Q55" s="175" t="s">
        <v>525</v>
      </c>
      <c r="R55" s="175" t="s">
        <v>525</v>
      </c>
      <c r="S55">
        <v>0</v>
      </c>
      <c r="T55">
        <v>0</v>
      </c>
      <c r="U55" s="531">
        <v>14</v>
      </c>
      <c r="V55" s="531">
        <v>0</v>
      </c>
      <c r="W55" s="531">
        <v>0</v>
      </c>
      <c r="X55" s="542">
        <v>0</v>
      </c>
      <c r="Y55">
        <v>94</v>
      </c>
      <c r="Z55">
        <v>1.8</v>
      </c>
      <c r="AA55" t="s">
        <v>530</v>
      </c>
      <c r="AB55" t="s">
        <v>531</v>
      </c>
      <c r="AC55" t="s">
        <v>531</v>
      </c>
      <c r="AD55" s="175" t="s">
        <v>525</v>
      </c>
      <c r="AE55" s="175" t="s">
        <v>525</v>
      </c>
      <c r="AF55">
        <v>2</v>
      </c>
      <c r="AG55">
        <v>7</v>
      </c>
      <c r="AH55">
        <v>7</v>
      </c>
      <c r="AI55">
        <v>41.5</v>
      </c>
      <c r="AJ55">
        <v>41.5</v>
      </c>
    </row>
    <row r="56" spans="1:36" x14ac:dyDescent="0.2">
      <c r="A56">
        <v>3</v>
      </c>
      <c r="B56" t="s">
        <v>194</v>
      </c>
      <c r="C56" s="174" t="s">
        <v>411</v>
      </c>
      <c r="D56" t="s">
        <v>412</v>
      </c>
      <c r="E56" s="175" t="s">
        <v>520</v>
      </c>
      <c r="F56" s="175" t="s">
        <v>525</v>
      </c>
      <c r="G56" t="s">
        <v>532</v>
      </c>
      <c r="H56" t="s">
        <v>129</v>
      </c>
      <c r="I56" t="s">
        <v>129</v>
      </c>
      <c r="J56" t="s">
        <v>395</v>
      </c>
      <c r="K56" s="175" t="s">
        <v>520</v>
      </c>
      <c r="L56" t="s">
        <v>556</v>
      </c>
      <c r="M56" s="175" t="s">
        <v>525</v>
      </c>
      <c r="N56" s="175" t="s">
        <v>525</v>
      </c>
      <c r="O56" s="175" t="s">
        <v>520</v>
      </c>
      <c r="P56" s="175" t="s">
        <v>525</v>
      </c>
      <c r="Q56" s="175" t="s">
        <v>525</v>
      </c>
      <c r="R56" s="175" t="s">
        <v>525</v>
      </c>
      <c r="S56">
        <v>0</v>
      </c>
      <c r="T56">
        <v>0</v>
      </c>
      <c r="U56" s="531">
        <v>26</v>
      </c>
      <c r="V56" s="531">
        <v>0</v>
      </c>
      <c r="W56" s="531">
        <v>0</v>
      </c>
      <c r="X56" s="542">
        <v>0</v>
      </c>
      <c r="Y56">
        <v>152</v>
      </c>
      <c r="Z56">
        <v>2.8</v>
      </c>
      <c r="AA56" t="s">
        <v>541</v>
      </c>
      <c r="AB56" t="s">
        <v>527</v>
      </c>
      <c r="AC56" t="s">
        <v>528</v>
      </c>
      <c r="AD56" s="175" t="s">
        <v>525</v>
      </c>
      <c r="AE56" s="175" t="s">
        <v>525</v>
      </c>
      <c r="AF56">
        <v>1</v>
      </c>
      <c r="AG56">
        <v>8</v>
      </c>
      <c r="AH56">
        <v>8</v>
      </c>
      <c r="AI56">
        <v>34.5</v>
      </c>
      <c r="AJ56">
        <v>34.5</v>
      </c>
    </row>
    <row r="57" spans="1:36" x14ac:dyDescent="0.2">
      <c r="A57">
        <v>3</v>
      </c>
      <c r="B57" t="s">
        <v>194</v>
      </c>
      <c r="C57" s="174" t="s">
        <v>413</v>
      </c>
      <c r="D57" t="s">
        <v>414</v>
      </c>
      <c r="E57" s="175" t="s">
        <v>520</v>
      </c>
      <c r="F57" s="175" t="s">
        <v>525</v>
      </c>
      <c r="G57" t="s">
        <v>539</v>
      </c>
      <c r="H57" t="s">
        <v>522</v>
      </c>
      <c r="I57" t="s">
        <v>536</v>
      </c>
      <c r="J57" t="s">
        <v>395</v>
      </c>
      <c r="K57" s="175" t="s">
        <v>520</v>
      </c>
      <c r="L57" t="s">
        <v>556</v>
      </c>
      <c r="M57" s="175" t="s">
        <v>520</v>
      </c>
      <c r="N57" s="175" t="s">
        <v>525</v>
      </c>
      <c r="O57" s="175" t="s">
        <v>525</v>
      </c>
      <c r="P57" s="175" t="s">
        <v>525</v>
      </c>
      <c r="Q57" s="175" t="s">
        <v>520</v>
      </c>
      <c r="R57" s="175" t="s">
        <v>525</v>
      </c>
      <c r="S57">
        <v>26</v>
      </c>
      <c r="T57">
        <v>0</v>
      </c>
      <c r="U57" s="531">
        <v>0</v>
      </c>
      <c r="V57" s="531">
        <v>0</v>
      </c>
      <c r="W57" s="531">
        <v>26</v>
      </c>
      <c r="X57" s="542">
        <v>0</v>
      </c>
      <c r="Y57">
        <v>106</v>
      </c>
      <c r="Z57">
        <v>2.4</v>
      </c>
      <c r="AA57" t="s">
        <v>526</v>
      </c>
      <c r="AB57" t="s">
        <v>527</v>
      </c>
      <c r="AC57" t="s">
        <v>528</v>
      </c>
      <c r="AD57" s="175" t="s">
        <v>525</v>
      </c>
      <c r="AE57" s="175" t="s">
        <v>525</v>
      </c>
      <c r="AF57">
        <v>1</v>
      </c>
      <c r="AG57">
        <v>7</v>
      </c>
      <c r="AH57">
        <v>7.5</v>
      </c>
      <c r="AI57">
        <v>32.5</v>
      </c>
      <c r="AJ57">
        <v>33.5</v>
      </c>
    </row>
    <row r="58" spans="1:36" x14ac:dyDescent="0.2">
      <c r="A58">
        <v>3</v>
      </c>
      <c r="B58" t="s">
        <v>194</v>
      </c>
      <c r="C58" s="174" t="s">
        <v>196</v>
      </c>
      <c r="D58" t="s">
        <v>197</v>
      </c>
      <c r="E58" s="175" t="s">
        <v>520</v>
      </c>
      <c r="F58" s="175" t="s">
        <v>520</v>
      </c>
      <c r="G58" t="s">
        <v>532</v>
      </c>
      <c r="H58" t="s">
        <v>124</v>
      </c>
      <c r="I58" t="s">
        <v>545</v>
      </c>
      <c r="J58" t="s">
        <v>396</v>
      </c>
      <c r="K58" s="175" t="s">
        <v>525</v>
      </c>
      <c r="L58" t="s">
        <v>556</v>
      </c>
      <c r="M58" s="175" t="s">
        <v>520</v>
      </c>
      <c r="N58" s="175" t="s">
        <v>520</v>
      </c>
      <c r="O58" s="175" t="s">
        <v>520</v>
      </c>
      <c r="P58" s="175" t="s">
        <v>520</v>
      </c>
      <c r="Q58" s="175" t="s">
        <v>520</v>
      </c>
      <c r="R58" s="175" t="s">
        <v>520</v>
      </c>
      <c r="S58">
        <v>20</v>
      </c>
      <c r="T58">
        <v>20</v>
      </c>
      <c r="U58" s="531">
        <v>20</v>
      </c>
      <c r="V58" s="531">
        <v>20</v>
      </c>
      <c r="W58" s="531">
        <v>20</v>
      </c>
      <c r="X58" s="542">
        <v>20</v>
      </c>
      <c r="Y58">
        <v>340</v>
      </c>
      <c r="Z58">
        <v>6.6</v>
      </c>
      <c r="AA58" t="s">
        <v>530</v>
      </c>
      <c r="AB58" s="546" t="s">
        <v>543</v>
      </c>
      <c r="AC58" s="546" t="s">
        <v>543</v>
      </c>
      <c r="AD58" s="175" t="s">
        <v>525</v>
      </c>
      <c r="AE58" s="175" t="s">
        <v>525</v>
      </c>
      <c r="AF58">
        <v>1</v>
      </c>
      <c r="AG58">
        <v>12</v>
      </c>
      <c r="AH58">
        <v>12</v>
      </c>
      <c r="AI58">
        <v>42.5</v>
      </c>
      <c r="AJ58">
        <v>42.5</v>
      </c>
    </row>
    <row r="59" spans="1:36" x14ac:dyDescent="0.2">
      <c r="A59">
        <v>3</v>
      </c>
      <c r="B59" t="s">
        <v>194</v>
      </c>
      <c r="C59" s="174" t="s">
        <v>198</v>
      </c>
      <c r="D59" t="s">
        <v>199</v>
      </c>
      <c r="E59" s="175" t="s">
        <v>520</v>
      </c>
      <c r="F59" s="175" t="s">
        <v>520</v>
      </c>
      <c r="G59" t="s">
        <v>532</v>
      </c>
      <c r="H59" t="s">
        <v>129</v>
      </c>
      <c r="I59" t="s">
        <v>129</v>
      </c>
      <c r="J59" t="s">
        <v>393</v>
      </c>
      <c r="K59" s="175" t="s">
        <v>520</v>
      </c>
      <c r="L59" t="s">
        <v>556</v>
      </c>
      <c r="M59" s="175" t="s">
        <v>525</v>
      </c>
      <c r="N59" s="175" t="s">
        <v>520</v>
      </c>
      <c r="O59" s="175" t="s">
        <v>525</v>
      </c>
      <c r="P59" s="175" t="s">
        <v>520</v>
      </c>
      <c r="Q59" s="175" t="s">
        <v>525</v>
      </c>
      <c r="R59" s="175" t="s">
        <v>520</v>
      </c>
      <c r="S59">
        <v>0</v>
      </c>
      <c r="T59">
        <v>26</v>
      </c>
      <c r="U59" s="531">
        <v>0</v>
      </c>
      <c r="V59" s="531">
        <v>26</v>
      </c>
      <c r="W59" s="531">
        <v>0</v>
      </c>
      <c r="X59" s="542">
        <v>26</v>
      </c>
      <c r="Y59">
        <v>80</v>
      </c>
      <c r="Z59">
        <v>1.8</v>
      </c>
      <c r="AA59" t="s">
        <v>526</v>
      </c>
      <c r="AB59" t="s">
        <v>527</v>
      </c>
      <c r="AC59" t="s">
        <v>528</v>
      </c>
      <c r="AD59" s="175" t="s">
        <v>525</v>
      </c>
      <c r="AE59" s="175" t="s">
        <v>525</v>
      </c>
      <c r="AF59">
        <v>1</v>
      </c>
      <c r="AG59">
        <v>6.5</v>
      </c>
      <c r="AH59">
        <v>6.5</v>
      </c>
      <c r="AI59">
        <v>31.5</v>
      </c>
      <c r="AJ59">
        <v>31.5</v>
      </c>
    </row>
    <row r="60" spans="1:36" x14ac:dyDescent="0.2">
      <c r="A60">
        <v>3</v>
      </c>
      <c r="B60" t="s">
        <v>27</v>
      </c>
      <c r="C60" s="174" t="s">
        <v>209</v>
      </c>
      <c r="D60" t="s">
        <v>210</v>
      </c>
      <c r="E60" s="175" t="s">
        <v>520</v>
      </c>
      <c r="F60" s="175" t="s">
        <v>520</v>
      </c>
      <c r="G60" t="s">
        <v>521</v>
      </c>
      <c r="H60" t="s">
        <v>522</v>
      </c>
      <c r="I60" t="s">
        <v>523</v>
      </c>
      <c r="J60" t="s">
        <v>395</v>
      </c>
      <c r="K60" s="175" t="s">
        <v>520</v>
      </c>
      <c r="L60" t="s">
        <v>557</v>
      </c>
      <c r="M60" s="175" t="s">
        <v>525</v>
      </c>
      <c r="N60" s="175" t="s">
        <v>525</v>
      </c>
      <c r="O60" s="175" t="s">
        <v>525</v>
      </c>
      <c r="P60" s="175" t="s">
        <v>520</v>
      </c>
      <c r="Q60" s="175" t="s">
        <v>525</v>
      </c>
      <c r="R60" s="175" t="s">
        <v>525</v>
      </c>
      <c r="S60">
        <v>0</v>
      </c>
      <c r="T60">
        <v>0</v>
      </c>
      <c r="U60" s="531">
        <v>0</v>
      </c>
      <c r="V60" s="531">
        <v>6</v>
      </c>
      <c r="W60" s="531">
        <v>0</v>
      </c>
      <c r="X60" s="542">
        <v>0</v>
      </c>
      <c r="Y60">
        <v>580</v>
      </c>
      <c r="Z60">
        <v>10.6</v>
      </c>
      <c r="AA60" t="s">
        <v>526</v>
      </c>
      <c r="AB60" t="s">
        <v>527</v>
      </c>
      <c r="AC60" t="s">
        <v>528</v>
      </c>
      <c r="AD60" s="175" t="s">
        <v>525</v>
      </c>
      <c r="AE60" s="175" t="s">
        <v>525</v>
      </c>
      <c r="AF60">
        <v>1</v>
      </c>
      <c r="AG60">
        <v>15.5</v>
      </c>
      <c r="AH60">
        <v>15.5</v>
      </c>
      <c r="AI60">
        <v>49.5</v>
      </c>
      <c r="AJ60">
        <v>49.5</v>
      </c>
    </row>
    <row r="61" spans="1:36" x14ac:dyDescent="0.2">
      <c r="A61">
        <v>3</v>
      </c>
      <c r="B61" t="s">
        <v>27</v>
      </c>
      <c r="C61" s="174" t="s">
        <v>415</v>
      </c>
      <c r="D61" t="s">
        <v>416</v>
      </c>
      <c r="E61" s="175" t="s">
        <v>520</v>
      </c>
      <c r="F61" s="175" t="s">
        <v>525</v>
      </c>
      <c r="G61" t="s">
        <v>532</v>
      </c>
      <c r="H61" t="s">
        <v>129</v>
      </c>
      <c r="I61" t="s">
        <v>129</v>
      </c>
      <c r="J61" t="s">
        <v>395</v>
      </c>
      <c r="K61" s="175" t="s">
        <v>520</v>
      </c>
      <c r="L61" t="s">
        <v>557</v>
      </c>
      <c r="M61" s="175" t="s">
        <v>525</v>
      </c>
      <c r="N61" s="175" t="s">
        <v>520</v>
      </c>
      <c r="O61" s="175" t="s">
        <v>525</v>
      </c>
      <c r="P61" s="175" t="s">
        <v>525</v>
      </c>
      <c r="Q61" s="175" t="s">
        <v>525</v>
      </c>
      <c r="R61" s="175" t="s">
        <v>520</v>
      </c>
      <c r="S61">
        <v>0</v>
      </c>
      <c r="T61">
        <v>21</v>
      </c>
      <c r="U61" s="531">
        <v>0</v>
      </c>
      <c r="V61" s="531">
        <v>0</v>
      </c>
      <c r="W61" s="531">
        <v>0</v>
      </c>
      <c r="X61" s="542">
        <v>21</v>
      </c>
      <c r="Y61">
        <v>340</v>
      </c>
      <c r="Z61">
        <v>6</v>
      </c>
      <c r="AA61" t="s">
        <v>526</v>
      </c>
      <c r="AB61" t="s">
        <v>527</v>
      </c>
      <c r="AC61" t="s">
        <v>528</v>
      </c>
      <c r="AD61" s="175" t="s">
        <v>525</v>
      </c>
      <c r="AE61" s="175" t="s">
        <v>525</v>
      </c>
      <c r="AF61">
        <v>1</v>
      </c>
      <c r="AG61">
        <v>11</v>
      </c>
      <c r="AH61">
        <v>11</v>
      </c>
      <c r="AI61">
        <v>40.5</v>
      </c>
      <c r="AJ61">
        <v>40.5</v>
      </c>
    </row>
    <row r="62" spans="1:36" x14ac:dyDescent="0.2">
      <c r="A62">
        <v>3</v>
      </c>
      <c r="B62" t="s">
        <v>27</v>
      </c>
      <c r="C62" s="174" t="s">
        <v>417</v>
      </c>
      <c r="D62" t="s">
        <v>418</v>
      </c>
      <c r="E62" s="175" t="s">
        <v>520</v>
      </c>
      <c r="F62" s="175" t="s">
        <v>525</v>
      </c>
      <c r="G62" t="s">
        <v>521</v>
      </c>
      <c r="H62" t="s">
        <v>121</v>
      </c>
      <c r="I62" t="s">
        <v>538</v>
      </c>
      <c r="J62" t="s">
        <v>393</v>
      </c>
      <c r="K62" s="175" t="s">
        <v>520</v>
      </c>
      <c r="L62" t="s">
        <v>557</v>
      </c>
      <c r="M62" s="175" t="s">
        <v>520</v>
      </c>
      <c r="N62" s="175" t="s">
        <v>525</v>
      </c>
      <c r="O62" s="175" t="s">
        <v>520</v>
      </c>
      <c r="P62" s="175" t="s">
        <v>525</v>
      </c>
      <c r="Q62" s="175" t="s">
        <v>520</v>
      </c>
      <c r="R62" s="175" t="s">
        <v>525</v>
      </c>
      <c r="S62">
        <v>21</v>
      </c>
      <c r="T62">
        <v>0</v>
      </c>
      <c r="U62" s="531">
        <v>21</v>
      </c>
      <c r="V62" s="531">
        <v>0</v>
      </c>
      <c r="W62" s="531">
        <v>21</v>
      </c>
      <c r="X62" s="542">
        <v>0</v>
      </c>
      <c r="Y62">
        <v>220</v>
      </c>
      <c r="Z62">
        <v>3.6</v>
      </c>
      <c r="AA62" t="s">
        <v>526</v>
      </c>
      <c r="AB62" t="s">
        <v>527</v>
      </c>
      <c r="AC62" t="s">
        <v>528</v>
      </c>
      <c r="AD62" s="175" t="s">
        <v>525</v>
      </c>
      <c r="AE62" s="175" t="s">
        <v>525</v>
      </c>
      <c r="AF62">
        <v>1</v>
      </c>
      <c r="AG62">
        <v>8.5</v>
      </c>
      <c r="AH62">
        <v>8.5</v>
      </c>
      <c r="AI62">
        <v>35.5</v>
      </c>
      <c r="AJ62">
        <v>35.5</v>
      </c>
    </row>
    <row r="63" spans="1:36" x14ac:dyDescent="0.2">
      <c r="A63">
        <v>4</v>
      </c>
      <c r="B63" t="s">
        <v>34</v>
      </c>
      <c r="C63" s="174" t="s">
        <v>403</v>
      </c>
      <c r="D63" t="s">
        <v>401</v>
      </c>
      <c r="E63" s="175" t="s">
        <v>520</v>
      </c>
      <c r="F63" s="175" t="s">
        <v>525</v>
      </c>
      <c r="G63" t="s">
        <v>521</v>
      </c>
      <c r="H63" t="s">
        <v>522</v>
      </c>
      <c r="I63" t="s">
        <v>523</v>
      </c>
      <c r="J63" t="s">
        <v>402</v>
      </c>
      <c r="K63" s="175" t="s">
        <v>520</v>
      </c>
      <c r="L63" t="s">
        <v>558</v>
      </c>
      <c r="M63" s="175" t="s">
        <v>525</v>
      </c>
      <c r="N63" s="175" t="s">
        <v>525</v>
      </c>
      <c r="O63" s="175" t="s">
        <v>525</v>
      </c>
      <c r="P63" s="175" t="s">
        <v>525</v>
      </c>
      <c r="Q63" s="175" t="s">
        <v>525</v>
      </c>
      <c r="R63" s="175" t="s">
        <v>525</v>
      </c>
      <c r="S63">
        <v>0</v>
      </c>
      <c r="T63">
        <v>0</v>
      </c>
      <c r="U63" s="531">
        <v>0</v>
      </c>
      <c r="V63" s="531">
        <v>0</v>
      </c>
      <c r="W63" s="531">
        <v>0</v>
      </c>
      <c r="X63" s="542">
        <v>0</v>
      </c>
      <c r="Y63">
        <v>660</v>
      </c>
      <c r="Z63">
        <v>10.199999999999999</v>
      </c>
      <c r="AA63" t="s">
        <v>526</v>
      </c>
      <c r="AB63" t="s">
        <v>527</v>
      </c>
      <c r="AC63" t="s">
        <v>528</v>
      </c>
      <c r="AD63" s="175" t="s">
        <v>525</v>
      </c>
      <c r="AE63" s="175" t="s">
        <v>525</v>
      </c>
      <c r="AF63">
        <v>1</v>
      </c>
      <c r="AG63">
        <v>15</v>
      </c>
      <c r="AH63">
        <v>15</v>
      </c>
      <c r="AI63">
        <v>48.5</v>
      </c>
      <c r="AJ63">
        <v>48.5</v>
      </c>
    </row>
    <row r="64" spans="1:36" x14ac:dyDescent="0.2">
      <c r="A64">
        <v>4</v>
      </c>
      <c r="B64" t="s">
        <v>34</v>
      </c>
      <c r="C64" s="174" t="s">
        <v>397</v>
      </c>
      <c r="D64" t="s">
        <v>398</v>
      </c>
      <c r="E64" s="175" t="s">
        <v>525</v>
      </c>
      <c r="F64" s="175" t="s">
        <v>525</v>
      </c>
      <c r="G64" t="s">
        <v>532</v>
      </c>
      <c r="H64" t="s">
        <v>129</v>
      </c>
      <c r="I64" t="s">
        <v>129</v>
      </c>
      <c r="J64" t="s">
        <v>395</v>
      </c>
      <c r="K64" s="175" t="s">
        <v>525</v>
      </c>
      <c r="L64" t="s">
        <v>558</v>
      </c>
      <c r="M64" s="175" t="s">
        <v>525</v>
      </c>
      <c r="N64" s="175" t="s">
        <v>525</v>
      </c>
      <c r="O64" s="175" t="s">
        <v>520</v>
      </c>
      <c r="P64" s="175" t="s">
        <v>525</v>
      </c>
      <c r="Q64" s="175" t="s">
        <v>525</v>
      </c>
      <c r="R64" s="175" t="s">
        <v>525</v>
      </c>
      <c r="S64">
        <v>0</v>
      </c>
      <c r="T64">
        <v>0</v>
      </c>
      <c r="U64" s="531">
        <v>26</v>
      </c>
      <c r="V64" s="531">
        <v>0</v>
      </c>
      <c r="W64" s="531">
        <v>0</v>
      </c>
      <c r="X64" s="542">
        <v>0</v>
      </c>
      <c r="Y64">
        <v>240</v>
      </c>
      <c r="Z64">
        <v>3.2</v>
      </c>
      <c r="AA64" t="s">
        <v>526</v>
      </c>
      <c r="AB64" t="s">
        <v>527</v>
      </c>
      <c r="AC64" t="s">
        <v>528</v>
      </c>
      <c r="AD64" s="175" t="s">
        <v>525</v>
      </c>
      <c r="AE64" s="175" t="s">
        <v>525</v>
      </c>
      <c r="AF64">
        <v>1</v>
      </c>
      <c r="AG64">
        <v>8</v>
      </c>
      <c r="AH64">
        <v>8</v>
      </c>
      <c r="AI64">
        <v>34.5</v>
      </c>
      <c r="AJ64">
        <v>34.5</v>
      </c>
    </row>
    <row r="65" spans="1:36" x14ac:dyDescent="0.2">
      <c r="A65">
        <v>4</v>
      </c>
      <c r="B65" t="s">
        <v>34</v>
      </c>
      <c r="C65" s="174" t="s">
        <v>142</v>
      </c>
      <c r="D65" t="s">
        <v>143</v>
      </c>
      <c r="E65" s="175" t="s">
        <v>520</v>
      </c>
      <c r="F65" s="175" t="s">
        <v>520</v>
      </c>
      <c r="G65" t="s">
        <v>532</v>
      </c>
      <c r="H65" t="s">
        <v>129</v>
      </c>
      <c r="I65" t="s">
        <v>129</v>
      </c>
      <c r="J65" t="s">
        <v>393</v>
      </c>
      <c r="K65" s="175" t="s">
        <v>520</v>
      </c>
      <c r="L65" t="s">
        <v>558</v>
      </c>
      <c r="M65" s="175" t="s">
        <v>525</v>
      </c>
      <c r="N65" s="175" t="s">
        <v>520</v>
      </c>
      <c r="O65" s="175" t="s">
        <v>525</v>
      </c>
      <c r="P65" s="175" t="s">
        <v>520</v>
      </c>
      <c r="Q65" s="175" t="s">
        <v>525</v>
      </c>
      <c r="R65" s="175" t="s">
        <v>520</v>
      </c>
      <c r="S65">
        <v>0</v>
      </c>
      <c r="T65">
        <v>26</v>
      </c>
      <c r="U65" s="531">
        <v>0</v>
      </c>
      <c r="V65" s="531">
        <v>26</v>
      </c>
      <c r="W65" s="531">
        <v>0</v>
      </c>
      <c r="X65" s="542">
        <v>26</v>
      </c>
      <c r="Y65">
        <v>194</v>
      </c>
      <c r="Z65">
        <v>3.4</v>
      </c>
      <c r="AA65" t="s">
        <v>526</v>
      </c>
      <c r="AB65" t="s">
        <v>527</v>
      </c>
      <c r="AC65" t="s">
        <v>528</v>
      </c>
      <c r="AD65" s="175" t="s">
        <v>525</v>
      </c>
      <c r="AE65" s="175" t="s">
        <v>525</v>
      </c>
      <c r="AF65">
        <v>1</v>
      </c>
      <c r="AG65">
        <v>8</v>
      </c>
      <c r="AH65">
        <v>8</v>
      </c>
      <c r="AI65">
        <v>34.5</v>
      </c>
      <c r="AJ65">
        <v>34.5</v>
      </c>
    </row>
    <row r="66" spans="1:36" x14ac:dyDescent="0.2">
      <c r="A66">
        <v>4</v>
      </c>
      <c r="B66" t="s">
        <v>34</v>
      </c>
      <c r="C66" s="174" t="s">
        <v>399</v>
      </c>
      <c r="D66" t="s">
        <v>400</v>
      </c>
      <c r="E66" s="175" t="s">
        <v>520</v>
      </c>
      <c r="F66" s="175" t="s">
        <v>525</v>
      </c>
      <c r="G66" t="s">
        <v>521</v>
      </c>
      <c r="H66" t="s">
        <v>124</v>
      </c>
      <c r="I66" t="s">
        <v>129</v>
      </c>
      <c r="J66" t="s">
        <v>395</v>
      </c>
      <c r="K66" s="175" t="s">
        <v>525</v>
      </c>
      <c r="L66" t="s">
        <v>558</v>
      </c>
      <c r="M66" s="175" t="s">
        <v>520</v>
      </c>
      <c r="N66" s="175" t="s">
        <v>525</v>
      </c>
      <c r="O66" s="175" t="s">
        <v>525</v>
      </c>
      <c r="P66" s="175" t="s">
        <v>525</v>
      </c>
      <c r="Q66" s="175" t="s">
        <v>520</v>
      </c>
      <c r="R66" s="175" t="s">
        <v>525</v>
      </c>
      <c r="S66">
        <v>20</v>
      </c>
      <c r="T66">
        <v>0</v>
      </c>
      <c r="U66" s="531">
        <v>0</v>
      </c>
      <c r="V66" s="531">
        <v>0</v>
      </c>
      <c r="W66" s="531">
        <v>20</v>
      </c>
      <c r="X66" s="542">
        <v>0</v>
      </c>
      <c r="Y66">
        <v>140</v>
      </c>
      <c r="Z66">
        <v>2.6</v>
      </c>
      <c r="AA66" t="s">
        <v>530</v>
      </c>
      <c r="AB66" t="s">
        <v>528</v>
      </c>
      <c r="AC66" t="s">
        <v>528</v>
      </c>
      <c r="AD66" s="175" t="s">
        <v>525</v>
      </c>
      <c r="AE66" s="175" t="s">
        <v>525</v>
      </c>
      <c r="AF66">
        <v>1</v>
      </c>
      <c r="AG66">
        <v>8</v>
      </c>
      <c r="AH66">
        <v>8</v>
      </c>
      <c r="AI66">
        <v>34.5</v>
      </c>
      <c r="AJ66">
        <v>34.5</v>
      </c>
    </row>
    <row r="67" spans="1:36" x14ac:dyDescent="0.2">
      <c r="A67">
        <v>4</v>
      </c>
      <c r="B67" t="s">
        <v>34</v>
      </c>
      <c r="C67" s="174" t="s">
        <v>144</v>
      </c>
      <c r="D67" t="s">
        <v>145</v>
      </c>
      <c r="E67" s="175" t="s">
        <v>520</v>
      </c>
      <c r="F67" s="175" t="s">
        <v>520</v>
      </c>
      <c r="G67" t="s">
        <v>532</v>
      </c>
      <c r="H67" t="s">
        <v>124</v>
      </c>
      <c r="I67" t="s">
        <v>536</v>
      </c>
      <c r="J67" t="s">
        <v>396</v>
      </c>
      <c r="K67" s="175" t="s">
        <v>525</v>
      </c>
      <c r="L67" t="s">
        <v>558</v>
      </c>
      <c r="M67" s="175" t="s">
        <v>520</v>
      </c>
      <c r="N67" s="175" t="s">
        <v>520</v>
      </c>
      <c r="O67" s="175" t="s">
        <v>520</v>
      </c>
      <c r="P67" s="175" t="s">
        <v>520</v>
      </c>
      <c r="Q67" s="175" t="s">
        <v>520</v>
      </c>
      <c r="R67" s="175" t="s">
        <v>520</v>
      </c>
      <c r="S67">
        <v>16</v>
      </c>
      <c r="T67">
        <v>16</v>
      </c>
      <c r="U67" s="531">
        <v>16</v>
      </c>
      <c r="V67" s="531">
        <v>16</v>
      </c>
      <c r="W67" s="531">
        <v>16</v>
      </c>
      <c r="X67" s="542">
        <v>16</v>
      </c>
      <c r="Y67">
        <v>130</v>
      </c>
      <c r="Z67">
        <v>2.2000000000000002</v>
      </c>
      <c r="AA67" t="s">
        <v>530</v>
      </c>
      <c r="AB67" t="s">
        <v>528</v>
      </c>
      <c r="AC67" t="s">
        <v>528</v>
      </c>
      <c r="AD67" s="175" t="s">
        <v>525</v>
      </c>
      <c r="AE67" s="175" t="s">
        <v>525</v>
      </c>
      <c r="AF67">
        <v>1</v>
      </c>
      <c r="AG67">
        <v>7.5</v>
      </c>
      <c r="AH67">
        <v>8</v>
      </c>
      <c r="AI67">
        <v>33.5</v>
      </c>
      <c r="AJ67">
        <v>34.5</v>
      </c>
    </row>
    <row r="68" spans="1:36" x14ac:dyDescent="0.2">
      <c r="A68">
        <v>4</v>
      </c>
      <c r="B68" t="s">
        <v>32</v>
      </c>
      <c r="C68" s="174" t="s">
        <v>179</v>
      </c>
      <c r="D68" t="s">
        <v>180</v>
      </c>
      <c r="E68" s="175" t="s">
        <v>520</v>
      </c>
      <c r="F68" s="175" t="s">
        <v>520</v>
      </c>
      <c r="G68" t="s">
        <v>532</v>
      </c>
      <c r="H68" t="s">
        <v>121</v>
      </c>
      <c r="I68" t="s">
        <v>538</v>
      </c>
      <c r="J68" t="s">
        <v>393</v>
      </c>
      <c r="K68" s="175" t="s">
        <v>520</v>
      </c>
      <c r="L68" t="s">
        <v>559</v>
      </c>
      <c r="M68" s="175" t="s">
        <v>520</v>
      </c>
      <c r="N68" s="175" t="s">
        <v>525</v>
      </c>
      <c r="O68" s="175" t="s">
        <v>520</v>
      </c>
      <c r="P68" s="175" t="s">
        <v>525</v>
      </c>
      <c r="Q68" s="175" t="s">
        <v>520</v>
      </c>
      <c r="R68" s="175" t="s">
        <v>525</v>
      </c>
      <c r="S68">
        <v>24</v>
      </c>
      <c r="T68">
        <v>0</v>
      </c>
      <c r="U68" s="531">
        <v>24</v>
      </c>
      <c r="V68" s="531">
        <v>0</v>
      </c>
      <c r="W68" s="531">
        <v>24</v>
      </c>
      <c r="X68" s="542">
        <v>0</v>
      </c>
      <c r="Y68">
        <v>28</v>
      </c>
      <c r="Z68">
        <v>0.8</v>
      </c>
      <c r="AA68" t="s">
        <v>526</v>
      </c>
      <c r="AB68" t="s">
        <v>527</v>
      </c>
      <c r="AC68" t="s">
        <v>528</v>
      </c>
      <c r="AD68" s="175" t="s">
        <v>525</v>
      </c>
      <c r="AE68" s="175" t="s">
        <v>525</v>
      </c>
      <c r="AF68">
        <v>1</v>
      </c>
      <c r="AG68">
        <v>5.5</v>
      </c>
      <c r="AH68">
        <v>5.5</v>
      </c>
      <c r="AI68">
        <v>29.5</v>
      </c>
      <c r="AJ68">
        <v>29.5</v>
      </c>
    </row>
    <row r="69" spans="1:36" x14ac:dyDescent="0.2">
      <c r="A69">
        <v>4</v>
      </c>
      <c r="B69" t="s">
        <v>32</v>
      </c>
      <c r="C69" s="174" t="s">
        <v>181</v>
      </c>
      <c r="D69" t="s">
        <v>182</v>
      </c>
      <c r="E69" s="175" t="s">
        <v>520</v>
      </c>
      <c r="F69" s="175" t="s">
        <v>520</v>
      </c>
      <c r="G69" t="s">
        <v>521</v>
      </c>
      <c r="H69" t="s">
        <v>124</v>
      </c>
      <c r="I69" t="s">
        <v>545</v>
      </c>
      <c r="J69" t="s">
        <v>395</v>
      </c>
      <c r="K69" s="175" t="s">
        <v>525</v>
      </c>
      <c r="L69" t="s">
        <v>559</v>
      </c>
      <c r="M69" s="175" t="s">
        <v>525</v>
      </c>
      <c r="N69" s="175" t="s">
        <v>525</v>
      </c>
      <c r="O69" s="175" t="s">
        <v>525</v>
      </c>
      <c r="P69" s="175" t="s">
        <v>520</v>
      </c>
      <c r="Q69" s="175" t="s">
        <v>525</v>
      </c>
      <c r="R69" s="175" t="s">
        <v>525</v>
      </c>
      <c r="S69">
        <v>0</v>
      </c>
      <c r="T69">
        <v>0</v>
      </c>
      <c r="U69" s="531">
        <v>0</v>
      </c>
      <c r="V69" s="531">
        <v>21</v>
      </c>
      <c r="W69" s="531">
        <v>0</v>
      </c>
      <c r="X69" s="542">
        <v>0</v>
      </c>
      <c r="Y69">
        <v>150</v>
      </c>
      <c r="Z69">
        <v>2.6</v>
      </c>
      <c r="AA69" t="s">
        <v>541</v>
      </c>
      <c r="AB69" t="s">
        <v>527</v>
      </c>
      <c r="AC69" t="s">
        <v>528</v>
      </c>
      <c r="AD69" s="175" t="s">
        <v>525</v>
      </c>
      <c r="AE69" s="175" t="s">
        <v>520</v>
      </c>
      <c r="AF69">
        <v>1</v>
      </c>
      <c r="AG69">
        <v>7.5</v>
      </c>
      <c r="AH69">
        <v>8</v>
      </c>
      <c r="AI69">
        <v>33.5</v>
      </c>
      <c r="AJ69">
        <v>43.5</v>
      </c>
    </row>
    <row r="70" spans="1:36" x14ac:dyDescent="0.2">
      <c r="A70">
        <v>4</v>
      </c>
      <c r="B70" t="s">
        <v>32</v>
      </c>
      <c r="C70" s="174" t="s">
        <v>183</v>
      </c>
      <c r="D70" t="s">
        <v>184</v>
      </c>
      <c r="E70" s="175" t="s">
        <v>520</v>
      </c>
      <c r="F70" s="175" t="s">
        <v>520</v>
      </c>
      <c r="G70" t="s">
        <v>560</v>
      </c>
      <c r="H70" t="s">
        <v>522</v>
      </c>
      <c r="I70" t="s">
        <v>523</v>
      </c>
      <c r="J70" t="s">
        <v>410</v>
      </c>
      <c r="K70" s="175" t="s">
        <v>525</v>
      </c>
      <c r="L70" t="s">
        <v>559</v>
      </c>
      <c r="M70" s="175" t="s">
        <v>525</v>
      </c>
      <c r="N70" s="175" t="s">
        <v>525</v>
      </c>
      <c r="O70" s="175" t="s">
        <v>525</v>
      </c>
      <c r="P70" s="175" t="s">
        <v>525</v>
      </c>
      <c r="Q70" s="175" t="s">
        <v>525</v>
      </c>
      <c r="R70" s="175" t="s">
        <v>525</v>
      </c>
      <c r="S70">
        <v>0</v>
      </c>
      <c r="T70">
        <v>0</v>
      </c>
      <c r="U70" s="531">
        <v>0</v>
      </c>
      <c r="V70" s="531">
        <v>0</v>
      </c>
      <c r="W70" s="531">
        <v>0</v>
      </c>
      <c r="X70" s="542">
        <v>0</v>
      </c>
      <c r="Y70">
        <v>178</v>
      </c>
      <c r="Z70">
        <v>3.6</v>
      </c>
      <c r="AA70" t="s">
        <v>526</v>
      </c>
      <c r="AB70" t="s">
        <v>527</v>
      </c>
      <c r="AC70" t="s">
        <v>528</v>
      </c>
      <c r="AD70" s="175" t="s">
        <v>525</v>
      </c>
      <c r="AE70" s="175" t="s">
        <v>525</v>
      </c>
      <c r="AF70">
        <v>1</v>
      </c>
      <c r="AG70">
        <v>8.5</v>
      </c>
      <c r="AH70">
        <v>8.5</v>
      </c>
      <c r="AI70">
        <v>35.5</v>
      </c>
      <c r="AJ70">
        <v>35.5</v>
      </c>
    </row>
    <row r="71" spans="1:36" x14ac:dyDescent="0.2">
      <c r="A71">
        <v>4</v>
      </c>
      <c r="B71" t="s">
        <v>33</v>
      </c>
      <c r="C71" s="174" t="s">
        <v>460</v>
      </c>
      <c r="D71" t="s">
        <v>461</v>
      </c>
      <c r="E71" s="175" t="s">
        <v>525</v>
      </c>
      <c r="F71" s="175" t="s">
        <v>525</v>
      </c>
      <c r="G71" t="s">
        <v>532</v>
      </c>
      <c r="H71" t="s">
        <v>124</v>
      </c>
      <c r="I71" t="s">
        <v>536</v>
      </c>
      <c r="J71" t="s">
        <v>395</v>
      </c>
      <c r="K71" s="175" t="s">
        <v>525</v>
      </c>
      <c r="L71" t="s">
        <v>561</v>
      </c>
      <c r="M71" s="175" t="s">
        <v>525</v>
      </c>
      <c r="N71" s="175" t="s">
        <v>520</v>
      </c>
      <c r="O71" s="175" t="s">
        <v>525</v>
      </c>
      <c r="P71" s="175" t="s">
        <v>525</v>
      </c>
      <c r="Q71" s="175" t="s">
        <v>525</v>
      </c>
      <c r="R71" s="175" t="s">
        <v>520</v>
      </c>
      <c r="S71">
        <v>0</v>
      </c>
      <c r="T71">
        <v>12</v>
      </c>
      <c r="U71" s="531">
        <v>0</v>
      </c>
      <c r="V71" s="531">
        <v>0</v>
      </c>
      <c r="W71" s="531">
        <v>0</v>
      </c>
      <c r="X71" s="542">
        <v>12</v>
      </c>
      <c r="Y71">
        <v>220</v>
      </c>
      <c r="Z71">
        <v>4.5999999999999996</v>
      </c>
      <c r="AA71" t="s">
        <v>530</v>
      </c>
      <c r="AB71" t="s">
        <v>562</v>
      </c>
      <c r="AC71" t="s">
        <v>562</v>
      </c>
      <c r="AD71" s="175" t="s">
        <v>525</v>
      </c>
      <c r="AE71" s="175" t="s">
        <v>525</v>
      </c>
      <c r="AF71">
        <v>1</v>
      </c>
      <c r="AG71">
        <v>10</v>
      </c>
      <c r="AH71">
        <v>10.5</v>
      </c>
      <c r="AI71">
        <v>38.5</v>
      </c>
      <c r="AJ71">
        <v>39.5</v>
      </c>
    </row>
    <row r="72" spans="1:36" x14ac:dyDescent="0.2">
      <c r="A72">
        <v>4</v>
      </c>
      <c r="B72" t="s">
        <v>33</v>
      </c>
      <c r="C72" s="174" t="s">
        <v>462</v>
      </c>
      <c r="D72" t="s">
        <v>463</v>
      </c>
      <c r="E72" s="175" t="s">
        <v>520</v>
      </c>
      <c r="F72" s="175" t="s">
        <v>525</v>
      </c>
      <c r="G72" t="s">
        <v>532</v>
      </c>
      <c r="H72" t="s">
        <v>124</v>
      </c>
      <c r="I72" t="s">
        <v>536</v>
      </c>
      <c r="J72" t="s">
        <v>395</v>
      </c>
      <c r="K72" s="175" t="s">
        <v>525</v>
      </c>
      <c r="L72" t="s">
        <v>561</v>
      </c>
      <c r="M72" s="175" t="s">
        <v>525</v>
      </c>
      <c r="N72" s="175" t="s">
        <v>525</v>
      </c>
      <c r="O72" s="175" t="s">
        <v>520</v>
      </c>
      <c r="P72" s="175" t="s">
        <v>525</v>
      </c>
      <c r="Q72" s="175" t="s">
        <v>525</v>
      </c>
      <c r="R72" s="175" t="s">
        <v>525</v>
      </c>
      <c r="S72">
        <v>0</v>
      </c>
      <c r="T72">
        <v>0</v>
      </c>
      <c r="U72" s="531">
        <v>12</v>
      </c>
      <c r="V72" s="531">
        <v>0</v>
      </c>
      <c r="W72" s="531">
        <v>0</v>
      </c>
      <c r="X72" s="542">
        <v>0</v>
      </c>
      <c r="Y72">
        <v>240</v>
      </c>
      <c r="Z72">
        <v>3.6</v>
      </c>
      <c r="AA72" t="s">
        <v>530</v>
      </c>
      <c r="AB72" t="s">
        <v>562</v>
      </c>
      <c r="AC72" t="s">
        <v>562</v>
      </c>
      <c r="AD72" s="175" t="s">
        <v>525</v>
      </c>
      <c r="AE72" s="175" t="s">
        <v>525</v>
      </c>
      <c r="AF72">
        <v>1</v>
      </c>
      <c r="AG72">
        <v>9</v>
      </c>
      <c r="AH72">
        <v>9.5</v>
      </c>
      <c r="AI72">
        <v>36.5</v>
      </c>
      <c r="AJ72">
        <v>37.5</v>
      </c>
    </row>
    <row r="73" spans="1:36" x14ac:dyDescent="0.2">
      <c r="A73">
        <v>4</v>
      </c>
      <c r="B73" t="s">
        <v>33</v>
      </c>
      <c r="C73" s="174" t="s">
        <v>464</v>
      </c>
      <c r="D73" t="s">
        <v>465</v>
      </c>
      <c r="E73" s="175" t="s">
        <v>520</v>
      </c>
      <c r="F73" s="175" t="s">
        <v>525</v>
      </c>
      <c r="G73" t="s">
        <v>521</v>
      </c>
      <c r="H73" t="s">
        <v>522</v>
      </c>
      <c r="I73" t="s">
        <v>523</v>
      </c>
      <c r="J73" t="s">
        <v>395</v>
      </c>
      <c r="K73" s="175" t="s">
        <v>520</v>
      </c>
      <c r="L73" t="s">
        <v>561</v>
      </c>
      <c r="M73" s="175" t="s">
        <v>525</v>
      </c>
      <c r="N73" s="175" t="s">
        <v>525</v>
      </c>
      <c r="O73" s="175" t="s">
        <v>525</v>
      </c>
      <c r="P73" s="175" t="s">
        <v>520</v>
      </c>
      <c r="Q73" s="175" t="s">
        <v>525</v>
      </c>
      <c r="R73" s="175" t="s">
        <v>525</v>
      </c>
      <c r="S73">
        <v>0</v>
      </c>
      <c r="T73">
        <v>0</v>
      </c>
      <c r="U73" s="531">
        <v>0</v>
      </c>
      <c r="V73" s="531">
        <v>6</v>
      </c>
      <c r="W73" s="531">
        <v>0</v>
      </c>
      <c r="X73" s="542">
        <v>0</v>
      </c>
      <c r="Y73">
        <v>600</v>
      </c>
      <c r="Z73">
        <v>8.8000000000000007</v>
      </c>
      <c r="AA73" t="s">
        <v>526</v>
      </c>
      <c r="AB73" t="s">
        <v>527</v>
      </c>
      <c r="AC73" t="s">
        <v>562</v>
      </c>
      <c r="AD73" s="175" t="s">
        <v>525</v>
      </c>
      <c r="AE73" s="175" t="s">
        <v>525</v>
      </c>
      <c r="AF73">
        <v>1</v>
      </c>
      <c r="AG73">
        <v>13.5</v>
      </c>
      <c r="AH73">
        <v>14</v>
      </c>
      <c r="AI73">
        <v>45.5</v>
      </c>
      <c r="AJ73">
        <v>46.5</v>
      </c>
    </row>
    <row r="74" spans="1:36" x14ac:dyDescent="0.2">
      <c r="A74">
        <v>4</v>
      </c>
      <c r="B74" t="s">
        <v>33</v>
      </c>
      <c r="C74" s="174" t="s">
        <v>309</v>
      </c>
      <c r="D74" t="s">
        <v>310</v>
      </c>
      <c r="E74" s="175" t="s">
        <v>520</v>
      </c>
      <c r="F74" s="175" t="s">
        <v>520</v>
      </c>
      <c r="G74" t="s">
        <v>532</v>
      </c>
      <c r="H74" t="s">
        <v>124</v>
      </c>
      <c r="I74" t="s">
        <v>536</v>
      </c>
      <c r="J74" t="s">
        <v>395</v>
      </c>
      <c r="K74" s="175" t="s">
        <v>525</v>
      </c>
      <c r="L74" t="s">
        <v>561</v>
      </c>
      <c r="M74" s="175" t="s">
        <v>520</v>
      </c>
      <c r="N74" s="175" t="s">
        <v>525</v>
      </c>
      <c r="O74" s="175" t="s">
        <v>525</v>
      </c>
      <c r="P74" s="175" t="s">
        <v>525</v>
      </c>
      <c r="Q74" s="175" t="s">
        <v>520</v>
      </c>
      <c r="R74" s="175" t="s">
        <v>525</v>
      </c>
      <c r="S74">
        <v>12</v>
      </c>
      <c r="T74">
        <v>0</v>
      </c>
      <c r="U74" s="531">
        <v>0</v>
      </c>
      <c r="V74" s="531">
        <v>0</v>
      </c>
      <c r="W74" s="531">
        <v>12</v>
      </c>
      <c r="X74" s="542">
        <v>0</v>
      </c>
      <c r="Y74">
        <v>620</v>
      </c>
      <c r="Z74">
        <v>9.1999999999999993</v>
      </c>
      <c r="AA74" t="s">
        <v>530</v>
      </c>
      <c r="AB74" t="s">
        <v>562</v>
      </c>
      <c r="AC74" t="s">
        <v>562</v>
      </c>
      <c r="AD74" s="175" t="s">
        <v>525</v>
      </c>
      <c r="AE74" s="175" t="s">
        <v>525</v>
      </c>
      <c r="AF74">
        <v>1</v>
      </c>
      <c r="AG74">
        <v>15</v>
      </c>
      <c r="AH74">
        <v>15</v>
      </c>
      <c r="AI74">
        <v>48.5</v>
      </c>
      <c r="AJ74">
        <v>48.5</v>
      </c>
    </row>
    <row r="75" spans="1:36" x14ac:dyDescent="0.2">
      <c r="A75">
        <v>5</v>
      </c>
      <c r="B75" t="s">
        <v>39</v>
      </c>
      <c r="C75" s="174" t="s">
        <v>438</v>
      </c>
      <c r="D75" t="s">
        <v>439</v>
      </c>
      <c r="E75" s="175" t="s">
        <v>525</v>
      </c>
      <c r="F75" s="175" t="s">
        <v>525</v>
      </c>
      <c r="G75" t="s">
        <v>532</v>
      </c>
      <c r="H75" t="s">
        <v>129</v>
      </c>
      <c r="I75" t="s">
        <v>536</v>
      </c>
      <c r="J75" t="s">
        <v>395</v>
      </c>
      <c r="K75" s="175" t="s">
        <v>525</v>
      </c>
      <c r="L75" t="s">
        <v>563</v>
      </c>
      <c r="M75" s="175" t="s">
        <v>525</v>
      </c>
      <c r="N75" s="175" t="s">
        <v>525</v>
      </c>
      <c r="O75" s="175" t="s">
        <v>525</v>
      </c>
      <c r="P75" s="175" t="s">
        <v>520</v>
      </c>
      <c r="Q75" s="175" t="s">
        <v>525</v>
      </c>
      <c r="R75" s="175" t="s">
        <v>525</v>
      </c>
      <c r="S75">
        <v>0</v>
      </c>
      <c r="T75">
        <v>0</v>
      </c>
      <c r="U75" s="531">
        <v>0</v>
      </c>
      <c r="V75" s="531">
        <v>23</v>
      </c>
      <c r="W75" s="531">
        <v>0</v>
      </c>
      <c r="X75" s="542">
        <v>0</v>
      </c>
      <c r="Y75">
        <v>144</v>
      </c>
      <c r="Z75">
        <v>2.4</v>
      </c>
      <c r="AA75" t="s">
        <v>541</v>
      </c>
      <c r="AB75" t="s">
        <v>528</v>
      </c>
      <c r="AC75" t="s">
        <v>528</v>
      </c>
      <c r="AD75" s="175" t="s">
        <v>525</v>
      </c>
      <c r="AE75" s="175" t="s">
        <v>525</v>
      </c>
      <c r="AF75">
        <v>1</v>
      </c>
      <c r="AG75">
        <v>7.5</v>
      </c>
      <c r="AH75">
        <v>7.5</v>
      </c>
      <c r="AI75">
        <v>33.5</v>
      </c>
      <c r="AJ75">
        <v>33.5</v>
      </c>
    </row>
    <row r="76" spans="1:36" x14ac:dyDescent="0.2">
      <c r="A76">
        <v>5</v>
      </c>
      <c r="B76" t="s">
        <v>39</v>
      </c>
      <c r="C76" s="174" t="s">
        <v>440</v>
      </c>
      <c r="D76" t="s">
        <v>441</v>
      </c>
      <c r="E76" s="175" t="s">
        <v>520</v>
      </c>
      <c r="F76" s="175" t="s">
        <v>525</v>
      </c>
      <c r="G76" t="s">
        <v>560</v>
      </c>
      <c r="H76" t="s">
        <v>121</v>
      </c>
      <c r="I76" t="s">
        <v>538</v>
      </c>
      <c r="J76" t="s">
        <v>395</v>
      </c>
      <c r="K76" s="175" t="s">
        <v>525</v>
      </c>
      <c r="L76" t="s">
        <v>563</v>
      </c>
      <c r="M76" s="175" t="s">
        <v>525</v>
      </c>
      <c r="N76" s="175" t="s">
        <v>525</v>
      </c>
      <c r="O76" s="175" t="s">
        <v>520</v>
      </c>
      <c r="P76" s="175" t="s">
        <v>525</v>
      </c>
      <c r="Q76" s="175" t="s">
        <v>525</v>
      </c>
      <c r="R76" s="175" t="s">
        <v>525</v>
      </c>
      <c r="S76">
        <v>0</v>
      </c>
      <c r="T76">
        <v>0</v>
      </c>
      <c r="U76" s="531">
        <v>23</v>
      </c>
      <c r="V76" s="531">
        <v>0</v>
      </c>
      <c r="W76" s="531">
        <v>0</v>
      </c>
      <c r="X76" s="542">
        <v>0</v>
      </c>
      <c r="Y76">
        <v>24</v>
      </c>
      <c r="Z76">
        <v>0.6</v>
      </c>
      <c r="AA76" t="s">
        <v>526</v>
      </c>
      <c r="AB76" t="s">
        <v>528</v>
      </c>
      <c r="AC76" t="s">
        <v>528</v>
      </c>
      <c r="AD76" s="175" t="s">
        <v>520</v>
      </c>
      <c r="AE76" s="175" t="s">
        <v>520</v>
      </c>
      <c r="AF76">
        <v>1</v>
      </c>
      <c r="AG76">
        <v>5.5</v>
      </c>
      <c r="AH76">
        <v>5.5</v>
      </c>
      <c r="AI76">
        <v>33.5</v>
      </c>
      <c r="AJ76">
        <v>33.5</v>
      </c>
    </row>
    <row r="77" spans="1:36" x14ac:dyDescent="0.2">
      <c r="A77">
        <v>5</v>
      </c>
      <c r="B77" t="s">
        <v>39</v>
      </c>
      <c r="C77" s="174" t="s">
        <v>273</v>
      </c>
      <c r="D77" t="s">
        <v>274</v>
      </c>
      <c r="E77" s="175" t="s">
        <v>520</v>
      </c>
      <c r="F77" s="175" t="s">
        <v>520</v>
      </c>
      <c r="G77" t="s">
        <v>532</v>
      </c>
      <c r="H77" t="s">
        <v>124</v>
      </c>
      <c r="I77" t="s">
        <v>129</v>
      </c>
      <c r="J77" t="s">
        <v>395</v>
      </c>
      <c r="K77" s="175" t="s">
        <v>525</v>
      </c>
      <c r="L77" t="s">
        <v>563</v>
      </c>
      <c r="M77" s="175" t="s">
        <v>520</v>
      </c>
      <c r="N77" s="175" t="s">
        <v>525</v>
      </c>
      <c r="O77" s="175" t="s">
        <v>525</v>
      </c>
      <c r="P77" s="175" t="s">
        <v>525</v>
      </c>
      <c r="Q77" s="175" t="s">
        <v>520</v>
      </c>
      <c r="R77" s="175" t="s">
        <v>525</v>
      </c>
      <c r="S77">
        <v>23</v>
      </c>
      <c r="T77">
        <v>0</v>
      </c>
      <c r="U77" s="531">
        <v>0</v>
      </c>
      <c r="V77" s="531">
        <v>0</v>
      </c>
      <c r="W77" s="531">
        <v>23</v>
      </c>
      <c r="X77" s="542">
        <v>0</v>
      </c>
      <c r="Y77">
        <v>240</v>
      </c>
      <c r="Z77">
        <v>4</v>
      </c>
      <c r="AA77" t="s">
        <v>530</v>
      </c>
      <c r="AB77" t="s">
        <v>531</v>
      </c>
      <c r="AC77" t="s">
        <v>531</v>
      </c>
      <c r="AD77" s="175" t="s">
        <v>525</v>
      </c>
      <c r="AE77" s="175" t="s">
        <v>525</v>
      </c>
      <c r="AF77">
        <v>2</v>
      </c>
      <c r="AG77">
        <v>9</v>
      </c>
      <c r="AH77">
        <v>9</v>
      </c>
      <c r="AI77">
        <v>47.5</v>
      </c>
      <c r="AJ77">
        <v>47.5</v>
      </c>
    </row>
    <row r="78" spans="1:36" x14ac:dyDescent="0.2">
      <c r="A78">
        <v>5</v>
      </c>
      <c r="B78" t="s">
        <v>39</v>
      </c>
      <c r="C78" s="174" t="s">
        <v>275</v>
      </c>
      <c r="D78" t="s">
        <v>733</v>
      </c>
      <c r="E78" s="175" t="s">
        <v>520</v>
      </c>
      <c r="F78" s="175" t="s">
        <v>520</v>
      </c>
      <c r="G78" t="s">
        <v>532</v>
      </c>
      <c r="H78" t="s">
        <v>522</v>
      </c>
      <c r="I78" t="s">
        <v>523</v>
      </c>
      <c r="J78" t="s">
        <v>395</v>
      </c>
      <c r="K78" s="175" t="s">
        <v>520</v>
      </c>
      <c r="L78" t="s">
        <v>563</v>
      </c>
      <c r="M78" s="175" t="s">
        <v>525</v>
      </c>
      <c r="N78" s="175" t="s">
        <v>520</v>
      </c>
      <c r="O78" s="175" t="s">
        <v>525</v>
      </c>
      <c r="P78" s="175" t="s">
        <v>525</v>
      </c>
      <c r="Q78" s="175" t="s">
        <v>525</v>
      </c>
      <c r="R78" s="175" t="s">
        <v>520</v>
      </c>
      <c r="S78">
        <v>0</v>
      </c>
      <c r="T78">
        <v>6</v>
      </c>
      <c r="U78" s="531">
        <v>0</v>
      </c>
      <c r="V78" s="531">
        <v>0</v>
      </c>
      <c r="W78" s="531">
        <v>0</v>
      </c>
      <c r="X78" s="542">
        <v>6</v>
      </c>
      <c r="Y78">
        <v>340</v>
      </c>
      <c r="Z78">
        <v>5.6</v>
      </c>
      <c r="AA78" t="s">
        <v>541</v>
      </c>
      <c r="AB78" t="s">
        <v>527</v>
      </c>
      <c r="AC78" t="s">
        <v>528</v>
      </c>
      <c r="AD78" s="175" t="s">
        <v>525</v>
      </c>
      <c r="AE78" s="175" t="s">
        <v>520</v>
      </c>
      <c r="AF78">
        <v>1</v>
      </c>
      <c r="AG78">
        <v>10.5</v>
      </c>
      <c r="AH78">
        <v>11</v>
      </c>
      <c r="AI78">
        <v>39.5</v>
      </c>
      <c r="AJ78">
        <v>55.5</v>
      </c>
    </row>
    <row r="79" spans="1:36" x14ac:dyDescent="0.2">
      <c r="A79">
        <v>5</v>
      </c>
      <c r="B79" t="s">
        <v>37</v>
      </c>
      <c r="C79" s="174" t="s">
        <v>234</v>
      </c>
      <c r="D79" t="s">
        <v>235</v>
      </c>
      <c r="E79" s="175" t="s">
        <v>520</v>
      </c>
      <c r="F79" s="175" t="s">
        <v>520</v>
      </c>
      <c r="G79" t="s">
        <v>532</v>
      </c>
      <c r="H79" t="s">
        <v>129</v>
      </c>
      <c r="I79" t="s">
        <v>129</v>
      </c>
      <c r="J79" t="s">
        <v>423</v>
      </c>
      <c r="K79" s="175" t="s">
        <v>525</v>
      </c>
      <c r="L79" t="s">
        <v>564</v>
      </c>
      <c r="M79" s="175" t="s">
        <v>520</v>
      </c>
      <c r="N79" s="175" t="s">
        <v>525</v>
      </c>
      <c r="O79" s="175" t="s">
        <v>525</v>
      </c>
      <c r="P79" s="175" t="s">
        <v>525</v>
      </c>
      <c r="Q79" s="175" t="s">
        <v>525</v>
      </c>
      <c r="R79" s="175" t="s">
        <v>525</v>
      </c>
      <c r="S79">
        <v>23</v>
      </c>
      <c r="T79">
        <v>0</v>
      </c>
      <c r="U79" s="531">
        <v>0</v>
      </c>
      <c r="V79" s="531">
        <v>0</v>
      </c>
      <c r="W79" s="531">
        <v>0</v>
      </c>
      <c r="X79" s="542">
        <v>0</v>
      </c>
      <c r="Y79">
        <v>300</v>
      </c>
      <c r="Z79">
        <v>5.6</v>
      </c>
      <c r="AA79" t="s">
        <v>541</v>
      </c>
      <c r="AB79" t="s">
        <v>528</v>
      </c>
      <c r="AC79" t="s">
        <v>528</v>
      </c>
      <c r="AD79" s="175" t="s">
        <v>525</v>
      </c>
      <c r="AE79" s="175" t="s">
        <v>525</v>
      </c>
      <c r="AF79">
        <v>1</v>
      </c>
      <c r="AG79">
        <v>10.5</v>
      </c>
      <c r="AH79">
        <v>11</v>
      </c>
      <c r="AI79">
        <v>39.5</v>
      </c>
      <c r="AJ79">
        <v>40.5</v>
      </c>
    </row>
    <row r="80" spans="1:36" x14ac:dyDescent="0.2">
      <c r="A80">
        <v>5</v>
      </c>
      <c r="B80" t="s">
        <v>37</v>
      </c>
      <c r="C80" s="174" t="s">
        <v>236</v>
      </c>
      <c r="D80" t="s">
        <v>237</v>
      </c>
      <c r="E80" s="175" t="s">
        <v>520</v>
      </c>
      <c r="F80" s="175" t="s">
        <v>520</v>
      </c>
      <c r="G80" t="s">
        <v>532</v>
      </c>
      <c r="H80" t="s">
        <v>124</v>
      </c>
      <c r="I80" t="s">
        <v>129</v>
      </c>
      <c r="J80" t="s">
        <v>396</v>
      </c>
      <c r="K80" s="175" t="s">
        <v>525</v>
      </c>
      <c r="L80" t="s">
        <v>564</v>
      </c>
      <c r="M80" s="175" t="s">
        <v>520</v>
      </c>
      <c r="N80" s="175" t="s">
        <v>520</v>
      </c>
      <c r="O80" s="175" t="s">
        <v>520</v>
      </c>
      <c r="P80" s="175" t="s">
        <v>520</v>
      </c>
      <c r="Q80" s="175" t="s">
        <v>520</v>
      </c>
      <c r="R80" s="175" t="s">
        <v>520</v>
      </c>
      <c r="S80">
        <v>21</v>
      </c>
      <c r="T80">
        <v>21</v>
      </c>
      <c r="U80" s="531">
        <v>21</v>
      </c>
      <c r="V80" s="531">
        <v>21</v>
      </c>
      <c r="W80" s="531">
        <v>21</v>
      </c>
      <c r="X80" s="542">
        <v>21</v>
      </c>
      <c r="Y80">
        <v>134</v>
      </c>
      <c r="Z80">
        <v>2.4</v>
      </c>
      <c r="AA80" t="s">
        <v>530</v>
      </c>
      <c r="AB80" t="s">
        <v>543</v>
      </c>
      <c r="AC80" t="s">
        <v>543</v>
      </c>
      <c r="AD80" s="175" t="s">
        <v>525</v>
      </c>
      <c r="AE80" s="175" t="s">
        <v>525</v>
      </c>
      <c r="AF80">
        <v>1</v>
      </c>
      <c r="AG80">
        <v>8.5</v>
      </c>
      <c r="AH80">
        <v>8.5</v>
      </c>
      <c r="AI80">
        <v>37.5</v>
      </c>
      <c r="AJ80">
        <v>37.5</v>
      </c>
    </row>
    <row r="81" spans="1:36" x14ac:dyDescent="0.2">
      <c r="A81">
        <v>5</v>
      </c>
      <c r="B81" t="s">
        <v>35</v>
      </c>
      <c r="C81" s="174" t="s">
        <v>426</v>
      </c>
      <c r="D81" t="s">
        <v>427</v>
      </c>
      <c r="E81" s="175" t="s">
        <v>525</v>
      </c>
      <c r="F81" s="175" t="s">
        <v>525</v>
      </c>
      <c r="G81" t="s">
        <v>521</v>
      </c>
      <c r="H81" t="s">
        <v>539</v>
      </c>
      <c r="I81" t="s">
        <v>536</v>
      </c>
      <c r="J81" t="s">
        <v>395</v>
      </c>
      <c r="K81" s="175" t="s">
        <v>525</v>
      </c>
      <c r="L81" t="s">
        <v>565</v>
      </c>
      <c r="M81" s="175" t="s">
        <v>525</v>
      </c>
      <c r="N81" s="175" t="s">
        <v>525</v>
      </c>
      <c r="O81" s="175" t="s">
        <v>520</v>
      </c>
      <c r="P81" s="175" t="s">
        <v>525</v>
      </c>
      <c r="Q81" s="175" t="s">
        <v>525</v>
      </c>
      <c r="R81" s="175" t="s">
        <v>525</v>
      </c>
      <c r="S81">
        <v>0</v>
      </c>
      <c r="T81">
        <v>0</v>
      </c>
      <c r="U81" s="531">
        <v>18</v>
      </c>
      <c r="V81" s="531">
        <v>0</v>
      </c>
      <c r="W81" s="531">
        <v>0</v>
      </c>
      <c r="X81" s="542">
        <v>0</v>
      </c>
      <c r="Y81">
        <v>380</v>
      </c>
      <c r="Z81">
        <v>8</v>
      </c>
      <c r="AA81" t="s">
        <v>541</v>
      </c>
      <c r="AB81" t="s">
        <v>527</v>
      </c>
      <c r="AC81" t="s">
        <v>528</v>
      </c>
      <c r="AD81" s="175" t="s">
        <v>525</v>
      </c>
      <c r="AE81" s="175" t="s">
        <v>525</v>
      </c>
      <c r="AF81">
        <v>1</v>
      </c>
      <c r="AG81">
        <v>13</v>
      </c>
      <c r="AH81">
        <v>13</v>
      </c>
      <c r="AI81">
        <v>44.5</v>
      </c>
      <c r="AJ81">
        <v>44.5</v>
      </c>
    </row>
    <row r="82" spans="1:36" x14ac:dyDescent="0.2">
      <c r="A82">
        <v>5</v>
      </c>
      <c r="B82" t="s">
        <v>35</v>
      </c>
      <c r="C82" s="174" t="s">
        <v>238</v>
      </c>
      <c r="D82" t="s">
        <v>239</v>
      </c>
      <c r="E82" s="175" t="s">
        <v>520</v>
      </c>
      <c r="F82" s="175" t="s">
        <v>520</v>
      </c>
      <c r="G82" t="s">
        <v>532</v>
      </c>
      <c r="H82" t="s">
        <v>129</v>
      </c>
      <c r="I82" t="s">
        <v>129</v>
      </c>
      <c r="J82" t="s">
        <v>395</v>
      </c>
      <c r="K82" s="175" t="s">
        <v>520</v>
      </c>
      <c r="L82" t="s">
        <v>565</v>
      </c>
      <c r="M82" s="175" t="s">
        <v>520</v>
      </c>
      <c r="N82" s="175" t="s">
        <v>525</v>
      </c>
      <c r="O82" s="175" t="s">
        <v>525</v>
      </c>
      <c r="P82" s="175" t="s">
        <v>525</v>
      </c>
      <c r="Q82" s="175" t="s">
        <v>520</v>
      </c>
      <c r="R82" s="175" t="s">
        <v>525</v>
      </c>
      <c r="S82">
        <v>18</v>
      </c>
      <c r="T82">
        <v>0</v>
      </c>
      <c r="U82" s="531">
        <v>0</v>
      </c>
      <c r="V82" s="531">
        <v>0</v>
      </c>
      <c r="W82" s="531">
        <v>18</v>
      </c>
      <c r="X82" s="542">
        <v>0</v>
      </c>
      <c r="Y82">
        <v>380</v>
      </c>
      <c r="Z82">
        <v>8.1999999999999993</v>
      </c>
      <c r="AA82" t="s">
        <v>526</v>
      </c>
      <c r="AB82" t="s">
        <v>527</v>
      </c>
      <c r="AC82" t="s">
        <v>528</v>
      </c>
      <c r="AD82" s="175" t="s">
        <v>525</v>
      </c>
      <c r="AE82" s="175" t="s">
        <v>525</v>
      </c>
      <c r="AF82">
        <v>1</v>
      </c>
      <c r="AG82">
        <v>13</v>
      </c>
      <c r="AH82">
        <v>13</v>
      </c>
      <c r="AI82">
        <v>44.5</v>
      </c>
      <c r="AJ82">
        <v>44.5</v>
      </c>
    </row>
    <row r="83" spans="1:36" x14ac:dyDescent="0.2">
      <c r="A83">
        <v>5</v>
      </c>
      <c r="B83" t="s">
        <v>35</v>
      </c>
      <c r="C83" s="174" t="s">
        <v>424</v>
      </c>
      <c r="D83" t="s">
        <v>425</v>
      </c>
      <c r="E83" s="175" t="s">
        <v>520</v>
      </c>
      <c r="F83" s="175" t="s">
        <v>525</v>
      </c>
      <c r="G83" t="s">
        <v>521</v>
      </c>
      <c r="H83" t="s">
        <v>522</v>
      </c>
      <c r="I83" t="s">
        <v>523</v>
      </c>
      <c r="J83" t="s">
        <v>395</v>
      </c>
      <c r="K83" s="175" t="s">
        <v>525</v>
      </c>
      <c r="L83" t="s">
        <v>565</v>
      </c>
      <c r="M83" s="175" t="s">
        <v>525</v>
      </c>
      <c r="N83" s="175" t="s">
        <v>525</v>
      </c>
      <c r="O83" s="175" t="s">
        <v>525</v>
      </c>
      <c r="P83" s="175" t="s">
        <v>520</v>
      </c>
      <c r="Q83" s="175" t="s">
        <v>525</v>
      </c>
      <c r="R83" s="175" t="s">
        <v>525</v>
      </c>
      <c r="S83">
        <v>0</v>
      </c>
      <c r="T83">
        <v>0</v>
      </c>
      <c r="U83" s="531">
        <v>0</v>
      </c>
      <c r="V83" s="531">
        <v>6</v>
      </c>
      <c r="W83" s="531">
        <v>0</v>
      </c>
      <c r="X83" s="542">
        <v>0</v>
      </c>
      <c r="Y83">
        <v>340</v>
      </c>
      <c r="Z83">
        <v>6.8</v>
      </c>
      <c r="AA83" t="s">
        <v>541</v>
      </c>
      <c r="AB83" t="s">
        <v>527</v>
      </c>
      <c r="AC83" t="s">
        <v>528</v>
      </c>
      <c r="AD83" s="175" t="s">
        <v>525</v>
      </c>
      <c r="AE83" s="175" t="s">
        <v>520</v>
      </c>
      <c r="AF83">
        <v>1</v>
      </c>
      <c r="AG83">
        <v>12</v>
      </c>
      <c r="AH83">
        <v>12</v>
      </c>
      <c r="AI83">
        <v>42.5</v>
      </c>
      <c r="AJ83">
        <v>60.5</v>
      </c>
    </row>
    <row r="84" spans="1:36" x14ac:dyDescent="0.2">
      <c r="A84">
        <v>5</v>
      </c>
      <c r="B84" t="s">
        <v>35</v>
      </c>
      <c r="C84" s="174" t="s">
        <v>240</v>
      </c>
      <c r="D84" t="s">
        <v>241</v>
      </c>
      <c r="E84" s="175" t="s">
        <v>520</v>
      </c>
      <c r="F84" s="175" t="s">
        <v>520</v>
      </c>
      <c r="G84" t="s">
        <v>521</v>
      </c>
      <c r="H84" t="s">
        <v>522</v>
      </c>
      <c r="I84" t="s">
        <v>523</v>
      </c>
      <c r="J84" t="s">
        <v>395</v>
      </c>
      <c r="K84" s="175" t="s">
        <v>520</v>
      </c>
      <c r="L84" t="s">
        <v>565</v>
      </c>
      <c r="M84" s="175" t="s">
        <v>525</v>
      </c>
      <c r="N84" s="175" t="s">
        <v>520</v>
      </c>
      <c r="O84" s="175" t="s">
        <v>525</v>
      </c>
      <c r="P84" s="175" t="s">
        <v>525</v>
      </c>
      <c r="Q84" s="175" t="s">
        <v>525</v>
      </c>
      <c r="R84" s="175" t="s">
        <v>520</v>
      </c>
      <c r="S84">
        <v>0</v>
      </c>
      <c r="T84">
        <v>6</v>
      </c>
      <c r="U84" s="531">
        <v>0</v>
      </c>
      <c r="V84" s="531">
        <v>0</v>
      </c>
      <c r="W84" s="531">
        <v>0</v>
      </c>
      <c r="X84" s="542">
        <v>6</v>
      </c>
      <c r="Y84">
        <v>260</v>
      </c>
      <c r="Z84">
        <v>6.2</v>
      </c>
      <c r="AA84" t="s">
        <v>526</v>
      </c>
      <c r="AB84" t="s">
        <v>527</v>
      </c>
      <c r="AC84" t="s">
        <v>528</v>
      </c>
      <c r="AD84" s="175" t="s">
        <v>525</v>
      </c>
      <c r="AE84" s="175" t="s">
        <v>525</v>
      </c>
      <c r="AF84">
        <v>1</v>
      </c>
      <c r="AG84">
        <v>11</v>
      </c>
      <c r="AH84">
        <v>11</v>
      </c>
      <c r="AI84">
        <v>40.5</v>
      </c>
      <c r="AJ84">
        <v>40.5</v>
      </c>
    </row>
    <row r="85" spans="1:36" x14ac:dyDescent="0.2">
      <c r="A85">
        <v>5</v>
      </c>
      <c r="B85" t="s">
        <v>38</v>
      </c>
      <c r="C85" s="174" t="s">
        <v>262</v>
      </c>
      <c r="D85" t="s">
        <v>263</v>
      </c>
      <c r="E85" s="175" t="s">
        <v>520</v>
      </c>
      <c r="F85" s="175" t="s">
        <v>520</v>
      </c>
      <c r="G85" t="s">
        <v>532</v>
      </c>
      <c r="H85" t="s">
        <v>121</v>
      </c>
      <c r="I85" t="s">
        <v>533</v>
      </c>
      <c r="J85" t="s">
        <v>395</v>
      </c>
      <c r="K85" s="175" t="s">
        <v>520</v>
      </c>
      <c r="L85" t="s">
        <v>566</v>
      </c>
      <c r="M85" s="175" t="s">
        <v>525</v>
      </c>
      <c r="N85" s="175" t="s">
        <v>520</v>
      </c>
      <c r="O85" s="175" t="s">
        <v>525</v>
      </c>
      <c r="P85" s="175" t="s">
        <v>525</v>
      </c>
      <c r="Q85" s="175" t="s">
        <v>525</v>
      </c>
      <c r="R85" s="175" t="s">
        <v>520</v>
      </c>
      <c r="S85">
        <v>0</v>
      </c>
      <c r="T85">
        <v>20</v>
      </c>
      <c r="U85" s="531">
        <v>0</v>
      </c>
      <c r="V85" s="531">
        <v>0</v>
      </c>
      <c r="W85" s="531">
        <v>0</v>
      </c>
      <c r="X85" s="542">
        <v>20</v>
      </c>
      <c r="Y85">
        <v>200</v>
      </c>
      <c r="Z85">
        <v>3.4</v>
      </c>
      <c r="AA85" t="s">
        <v>526</v>
      </c>
      <c r="AB85" t="s">
        <v>527</v>
      </c>
      <c r="AC85" t="s">
        <v>528</v>
      </c>
      <c r="AD85" s="175" t="s">
        <v>525</v>
      </c>
      <c r="AE85" s="175" t="s">
        <v>525</v>
      </c>
      <c r="AF85">
        <v>1</v>
      </c>
      <c r="AG85">
        <v>8</v>
      </c>
      <c r="AH85">
        <v>8</v>
      </c>
      <c r="AI85">
        <v>34.5</v>
      </c>
      <c r="AJ85">
        <v>34.5</v>
      </c>
    </row>
    <row r="86" spans="1:36" x14ac:dyDescent="0.2">
      <c r="A86">
        <v>5</v>
      </c>
      <c r="B86" t="s">
        <v>38</v>
      </c>
      <c r="C86" s="174" t="s">
        <v>430</v>
      </c>
      <c r="D86" t="s">
        <v>431</v>
      </c>
      <c r="E86" s="175" t="s">
        <v>520</v>
      </c>
      <c r="F86" s="175" t="s">
        <v>525</v>
      </c>
      <c r="G86" t="s">
        <v>521</v>
      </c>
      <c r="H86" t="s">
        <v>522</v>
      </c>
      <c r="I86" t="s">
        <v>523</v>
      </c>
      <c r="J86" t="s">
        <v>402</v>
      </c>
      <c r="K86" s="175" t="s">
        <v>520</v>
      </c>
      <c r="L86" t="s">
        <v>566</v>
      </c>
      <c r="M86" s="175" t="s">
        <v>525</v>
      </c>
      <c r="N86" s="175" t="s">
        <v>525</v>
      </c>
      <c r="O86" s="175" t="s">
        <v>525</v>
      </c>
      <c r="P86" s="175" t="s">
        <v>525</v>
      </c>
      <c r="Q86" s="175" t="s">
        <v>525</v>
      </c>
      <c r="R86" s="175" t="s">
        <v>525</v>
      </c>
      <c r="S86">
        <v>0</v>
      </c>
      <c r="T86">
        <v>0</v>
      </c>
      <c r="U86" s="531">
        <v>0</v>
      </c>
      <c r="V86" s="531">
        <v>0</v>
      </c>
      <c r="W86" s="531">
        <v>0</v>
      </c>
      <c r="X86" s="542">
        <v>0</v>
      </c>
      <c r="Y86">
        <v>380</v>
      </c>
      <c r="Z86">
        <v>7.6</v>
      </c>
      <c r="AA86" t="s">
        <v>526</v>
      </c>
      <c r="AB86" t="s">
        <v>527</v>
      </c>
      <c r="AC86" t="s">
        <v>528</v>
      </c>
      <c r="AD86" s="175" t="s">
        <v>525</v>
      </c>
      <c r="AE86" s="175" t="s">
        <v>520</v>
      </c>
      <c r="AF86">
        <v>1</v>
      </c>
      <c r="AG86">
        <v>12.5</v>
      </c>
      <c r="AH86">
        <v>12.5</v>
      </c>
      <c r="AI86">
        <v>43.5</v>
      </c>
      <c r="AJ86">
        <v>61.5</v>
      </c>
    </row>
    <row r="87" spans="1:36" x14ac:dyDescent="0.2">
      <c r="A87">
        <v>5</v>
      </c>
      <c r="B87" t="s">
        <v>44</v>
      </c>
      <c r="C87" s="174" t="s">
        <v>186</v>
      </c>
      <c r="D87" t="s">
        <v>187</v>
      </c>
      <c r="E87" s="175" t="s">
        <v>520</v>
      </c>
      <c r="F87" s="175" t="s">
        <v>520</v>
      </c>
      <c r="G87" t="s">
        <v>521</v>
      </c>
      <c r="H87" t="s">
        <v>522</v>
      </c>
      <c r="I87" t="s">
        <v>536</v>
      </c>
      <c r="J87" t="s">
        <v>395</v>
      </c>
      <c r="K87" s="175" t="s">
        <v>520</v>
      </c>
      <c r="L87" t="s">
        <v>566</v>
      </c>
      <c r="M87" s="175" t="s">
        <v>525</v>
      </c>
      <c r="N87" s="175" t="s">
        <v>525</v>
      </c>
      <c r="O87" s="175" t="s">
        <v>525</v>
      </c>
      <c r="P87" s="175" t="s">
        <v>520</v>
      </c>
      <c r="Q87" s="175" t="s">
        <v>525</v>
      </c>
      <c r="R87" s="175" t="s">
        <v>525</v>
      </c>
      <c r="S87">
        <v>0</v>
      </c>
      <c r="T87">
        <v>0</v>
      </c>
      <c r="U87" s="531">
        <v>0</v>
      </c>
      <c r="V87" s="531">
        <v>20</v>
      </c>
      <c r="W87" s="531">
        <v>0</v>
      </c>
      <c r="X87" s="542">
        <v>0</v>
      </c>
      <c r="Y87">
        <v>520</v>
      </c>
      <c r="Z87">
        <v>8.1999999999999993</v>
      </c>
      <c r="AA87" t="s">
        <v>541</v>
      </c>
      <c r="AB87" t="s">
        <v>527</v>
      </c>
      <c r="AC87" t="s">
        <v>528</v>
      </c>
      <c r="AD87" s="175" t="s">
        <v>520</v>
      </c>
      <c r="AE87" s="175" t="s">
        <v>520</v>
      </c>
      <c r="AF87">
        <v>1</v>
      </c>
      <c r="AG87">
        <v>13</v>
      </c>
      <c r="AH87">
        <v>13.5</v>
      </c>
      <c r="AI87">
        <v>44.5</v>
      </c>
      <c r="AJ87">
        <v>65.5</v>
      </c>
    </row>
    <row r="88" spans="1:36" x14ac:dyDescent="0.2">
      <c r="A88">
        <v>5</v>
      </c>
      <c r="B88" t="s">
        <v>44</v>
      </c>
      <c r="C88" s="174" t="s">
        <v>188</v>
      </c>
      <c r="D88" t="s">
        <v>189</v>
      </c>
      <c r="E88" s="175" t="s">
        <v>520</v>
      </c>
      <c r="F88" s="175" t="s">
        <v>520</v>
      </c>
      <c r="G88" t="s">
        <v>560</v>
      </c>
      <c r="H88" t="s">
        <v>121</v>
      </c>
      <c r="I88" t="s">
        <v>552</v>
      </c>
      <c r="J88" t="s">
        <v>393</v>
      </c>
      <c r="K88" s="175" t="s">
        <v>520</v>
      </c>
      <c r="L88" t="s">
        <v>566</v>
      </c>
      <c r="M88" s="175" t="s">
        <v>520</v>
      </c>
      <c r="N88" s="175" t="s">
        <v>525</v>
      </c>
      <c r="O88" s="175" t="s">
        <v>520</v>
      </c>
      <c r="P88" s="175" t="s">
        <v>525</v>
      </c>
      <c r="Q88" s="175" t="s">
        <v>520</v>
      </c>
      <c r="R88" s="175" t="s">
        <v>525</v>
      </c>
      <c r="S88">
        <v>20</v>
      </c>
      <c r="T88">
        <v>0</v>
      </c>
      <c r="U88" s="531">
        <v>20</v>
      </c>
      <c r="V88" s="531">
        <v>0</v>
      </c>
      <c r="W88" s="531">
        <v>20</v>
      </c>
      <c r="X88" s="542">
        <v>0</v>
      </c>
      <c r="Y88">
        <v>440</v>
      </c>
      <c r="Z88">
        <v>7</v>
      </c>
      <c r="AA88" t="s">
        <v>526</v>
      </c>
      <c r="AB88" t="s">
        <v>527</v>
      </c>
      <c r="AC88" t="s">
        <v>528</v>
      </c>
      <c r="AD88" s="175" t="s">
        <v>520</v>
      </c>
      <c r="AE88" s="175" t="s">
        <v>520</v>
      </c>
      <c r="AF88">
        <v>1</v>
      </c>
      <c r="AG88">
        <v>12</v>
      </c>
      <c r="AH88">
        <v>12</v>
      </c>
      <c r="AI88">
        <v>42.5</v>
      </c>
      <c r="AJ88">
        <v>59.5</v>
      </c>
    </row>
    <row r="89" spans="1:36" x14ac:dyDescent="0.2">
      <c r="A89">
        <v>5</v>
      </c>
      <c r="B89" t="s">
        <v>44</v>
      </c>
      <c r="C89" s="174" t="s">
        <v>190</v>
      </c>
      <c r="D89" t="s">
        <v>191</v>
      </c>
      <c r="E89" s="175" t="s">
        <v>520</v>
      </c>
      <c r="F89" s="175" t="s">
        <v>520</v>
      </c>
      <c r="G89" t="s">
        <v>521</v>
      </c>
      <c r="H89" t="s">
        <v>124</v>
      </c>
      <c r="I89" t="s">
        <v>534</v>
      </c>
      <c r="J89" t="s">
        <v>394</v>
      </c>
      <c r="K89" s="175" t="s">
        <v>525</v>
      </c>
      <c r="L89" t="s">
        <v>566</v>
      </c>
      <c r="M89" s="175" t="s">
        <v>520</v>
      </c>
      <c r="N89" s="175" t="s">
        <v>520</v>
      </c>
      <c r="O89" s="175" t="s">
        <v>520</v>
      </c>
      <c r="P89" s="175" t="s">
        <v>520</v>
      </c>
      <c r="Q89" s="175" t="s">
        <v>520</v>
      </c>
      <c r="R89" s="175" t="s">
        <v>520</v>
      </c>
      <c r="S89">
        <v>18</v>
      </c>
      <c r="T89">
        <v>18</v>
      </c>
      <c r="U89" s="531">
        <v>18</v>
      </c>
      <c r="V89" s="531">
        <v>18</v>
      </c>
      <c r="W89" s="531">
        <v>18</v>
      </c>
      <c r="X89" s="542">
        <v>18</v>
      </c>
      <c r="Y89">
        <v>440</v>
      </c>
      <c r="Z89">
        <v>7</v>
      </c>
      <c r="AA89" t="s">
        <v>530</v>
      </c>
      <c r="AB89" t="s">
        <v>528</v>
      </c>
      <c r="AC89" t="s">
        <v>528</v>
      </c>
      <c r="AD89" s="175" t="s">
        <v>525</v>
      </c>
      <c r="AE89" s="175" t="s">
        <v>525</v>
      </c>
      <c r="AF89">
        <v>1</v>
      </c>
      <c r="AG89">
        <v>12.5</v>
      </c>
      <c r="AH89">
        <v>12.5</v>
      </c>
      <c r="AI89">
        <v>43.5</v>
      </c>
      <c r="AJ89">
        <v>43.5</v>
      </c>
    </row>
    <row r="90" spans="1:36" x14ac:dyDescent="0.2">
      <c r="A90">
        <v>5</v>
      </c>
      <c r="B90" t="s">
        <v>44</v>
      </c>
      <c r="C90" s="174" t="s">
        <v>192</v>
      </c>
      <c r="D90" t="s">
        <v>193</v>
      </c>
      <c r="E90" s="175" t="s">
        <v>520</v>
      </c>
      <c r="F90" s="175" t="s">
        <v>520</v>
      </c>
      <c r="G90" t="s">
        <v>532</v>
      </c>
      <c r="H90" t="s">
        <v>129</v>
      </c>
      <c r="I90" t="s">
        <v>129</v>
      </c>
      <c r="J90" t="s">
        <v>410</v>
      </c>
      <c r="K90" s="175" t="s">
        <v>525</v>
      </c>
      <c r="L90" t="s">
        <v>566</v>
      </c>
      <c r="M90" s="175" t="s">
        <v>525</v>
      </c>
      <c r="N90" s="175" t="s">
        <v>525</v>
      </c>
      <c r="O90" s="175" t="s">
        <v>525</v>
      </c>
      <c r="P90" s="175" t="s">
        <v>525</v>
      </c>
      <c r="Q90" s="175" t="s">
        <v>525</v>
      </c>
      <c r="R90" s="175" t="s">
        <v>525</v>
      </c>
      <c r="S90">
        <v>0</v>
      </c>
      <c r="T90">
        <v>0</v>
      </c>
      <c r="U90" s="531">
        <v>0</v>
      </c>
      <c r="V90" s="531">
        <v>0</v>
      </c>
      <c r="W90" s="531">
        <v>0</v>
      </c>
      <c r="X90" s="542">
        <v>0</v>
      </c>
      <c r="Y90">
        <v>440</v>
      </c>
      <c r="Z90">
        <v>7</v>
      </c>
      <c r="AA90" t="s">
        <v>526</v>
      </c>
      <c r="AB90" t="s">
        <v>527</v>
      </c>
      <c r="AC90" t="s">
        <v>528</v>
      </c>
      <c r="AD90" s="175" t="s">
        <v>520</v>
      </c>
      <c r="AE90" s="175" t="s">
        <v>520</v>
      </c>
      <c r="AF90">
        <v>1</v>
      </c>
      <c r="AG90">
        <v>12</v>
      </c>
      <c r="AH90">
        <v>12</v>
      </c>
      <c r="AI90">
        <v>42.5</v>
      </c>
      <c r="AJ90">
        <v>59.5</v>
      </c>
    </row>
    <row r="91" spans="1:36" x14ac:dyDescent="0.2">
      <c r="A91">
        <v>6</v>
      </c>
      <c r="B91" t="s">
        <v>277</v>
      </c>
      <c r="C91" s="174" t="s">
        <v>442</v>
      </c>
      <c r="D91" t="s">
        <v>443</v>
      </c>
      <c r="E91" s="175" t="s">
        <v>520</v>
      </c>
      <c r="F91" s="175" t="s">
        <v>525</v>
      </c>
      <c r="G91" t="s">
        <v>521</v>
      </c>
      <c r="H91" t="s">
        <v>522</v>
      </c>
      <c r="I91" t="s">
        <v>523</v>
      </c>
      <c r="J91" t="s">
        <v>395</v>
      </c>
      <c r="K91" s="175" t="s">
        <v>525</v>
      </c>
      <c r="L91" t="s">
        <v>567</v>
      </c>
      <c r="M91" s="175" t="s">
        <v>525</v>
      </c>
      <c r="N91" s="175" t="s">
        <v>520</v>
      </c>
      <c r="O91" s="175" t="s">
        <v>525</v>
      </c>
      <c r="P91" s="175" t="s">
        <v>525</v>
      </c>
      <c r="Q91" s="175" t="s">
        <v>525</v>
      </c>
      <c r="R91" s="175" t="s">
        <v>520</v>
      </c>
      <c r="S91">
        <v>0</v>
      </c>
      <c r="T91">
        <v>6</v>
      </c>
      <c r="U91" s="531">
        <v>0</v>
      </c>
      <c r="V91" s="531">
        <v>0</v>
      </c>
      <c r="W91" s="531">
        <v>0</v>
      </c>
      <c r="X91" s="542">
        <v>6</v>
      </c>
      <c r="Y91">
        <v>188</v>
      </c>
      <c r="Z91">
        <v>3.8</v>
      </c>
      <c r="AA91" t="s">
        <v>526</v>
      </c>
      <c r="AB91" t="s">
        <v>527</v>
      </c>
      <c r="AC91" t="s">
        <v>528</v>
      </c>
      <c r="AD91" s="175" t="s">
        <v>525</v>
      </c>
      <c r="AE91" s="175" t="s">
        <v>525</v>
      </c>
      <c r="AF91">
        <v>1</v>
      </c>
      <c r="AG91">
        <v>8.5</v>
      </c>
      <c r="AH91">
        <v>8.5</v>
      </c>
      <c r="AI91">
        <v>35.5</v>
      </c>
      <c r="AJ91">
        <v>35.5</v>
      </c>
    </row>
    <row r="92" spans="1:36" x14ac:dyDescent="0.2">
      <c r="A92">
        <v>6</v>
      </c>
      <c r="B92" t="s">
        <v>277</v>
      </c>
      <c r="C92" s="174" t="s">
        <v>444</v>
      </c>
      <c r="D92" t="s">
        <v>445</v>
      </c>
      <c r="E92" s="175" t="s">
        <v>525</v>
      </c>
      <c r="F92" s="175" t="s">
        <v>525</v>
      </c>
      <c r="G92" t="s">
        <v>521</v>
      </c>
      <c r="H92" t="s">
        <v>121</v>
      </c>
      <c r="I92" t="s">
        <v>533</v>
      </c>
      <c r="J92" t="s">
        <v>395</v>
      </c>
      <c r="K92" s="175" t="s">
        <v>525</v>
      </c>
      <c r="L92" t="s">
        <v>567</v>
      </c>
      <c r="M92" s="175" t="s">
        <v>525</v>
      </c>
      <c r="N92" s="175" t="s">
        <v>525</v>
      </c>
      <c r="O92" s="175" t="s">
        <v>525</v>
      </c>
      <c r="P92" s="175" t="s">
        <v>520</v>
      </c>
      <c r="Q92" s="175" t="s">
        <v>525</v>
      </c>
      <c r="R92" s="175" t="s">
        <v>525</v>
      </c>
      <c r="S92">
        <v>0</v>
      </c>
      <c r="T92">
        <v>0</v>
      </c>
      <c r="U92" s="531">
        <v>0</v>
      </c>
      <c r="V92" s="531">
        <v>18</v>
      </c>
      <c r="W92" s="531">
        <v>0</v>
      </c>
      <c r="X92" s="542">
        <v>0</v>
      </c>
      <c r="Y92">
        <v>114</v>
      </c>
      <c r="Z92">
        <v>2</v>
      </c>
      <c r="AA92" t="s">
        <v>526</v>
      </c>
      <c r="AB92" t="s">
        <v>527</v>
      </c>
      <c r="AC92" t="s">
        <v>528</v>
      </c>
      <c r="AD92" s="175" t="s">
        <v>525</v>
      </c>
      <c r="AE92" s="175" t="s">
        <v>525</v>
      </c>
      <c r="AF92">
        <v>1</v>
      </c>
      <c r="AG92">
        <v>7</v>
      </c>
      <c r="AH92">
        <v>7</v>
      </c>
      <c r="AI92">
        <v>32.5</v>
      </c>
      <c r="AJ92">
        <v>32.5</v>
      </c>
    </row>
    <row r="93" spans="1:36" x14ac:dyDescent="0.2">
      <c r="A93">
        <v>6</v>
      </c>
      <c r="B93" t="s">
        <v>277</v>
      </c>
      <c r="C93" s="174" t="s">
        <v>278</v>
      </c>
      <c r="D93" t="s">
        <v>279</v>
      </c>
      <c r="E93" s="175" t="s">
        <v>520</v>
      </c>
      <c r="F93" s="175" t="s">
        <v>520</v>
      </c>
      <c r="G93" t="s">
        <v>521</v>
      </c>
      <c r="H93" t="s">
        <v>522</v>
      </c>
      <c r="I93" t="s">
        <v>523</v>
      </c>
      <c r="J93" t="s">
        <v>395</v>
      </c>
      <c r="K93" s="175" t="s">
        <v>520</v>
      </c>
      <c r="L93" t="s">
        <v>567</v>
      </c>
      <c r="M93" s="175" t="s">
        <v>520</v>
      </c>
      <c r="N93" s="175" t="s">
        <v>525</v>
      </c>
      <c r="O93" s="175" t="s">
        <v>525</v>
      </c>
      <c r="P93" s="175" t="s">
        <v>525</v>
      </c>
      <c r="Q93" s="175" t="s">
        <v>520</v>
      </c>
      <c r="R93" s="175" t="s">
        <v>525</v>
      </c>
      <c r="S93">
        <v>6</v>
      </c>
      <c r="T93">
        <v>0</v>
      </c>
      <c r="U93" s="531">
        <v>0</v>
      </c>
      <c r="V93" s="531">
        <v>0</v>
      </c>
      <c r="W93" s="531">
        <v>6</v>
      </c>
      <c r="X93" s="542">
        <v>0</v>
      </c>
      <c r="Y93">
        <v>460</v>
      </c>
      <c r="Z93">
        <v>7</v>
      </c>
      <c r="AA93" t="s">
        <v>526</v>
      </c>
      <c r="AB93" t="s">
        <v>527</v>
      </c>
      <c r="AC93" t="s">
        <v>527</v>
      </c>
      <c r="AD93" s="175" t="s">
        <v>525</v>
      </c>
      <c r="AE93" s="175" t="s">
        <v>525</v>
      </c>
      <c r="AF93">
        <v>1</v>
      </c>
      <c r="AG93">
        <v>12</v>
      </c>
      <c r="AH93">
        <v>12</v>
      </c>
      <c r="AI93">
        <v>42.5</v>
      </c>
      <c r="AJ93">
        <v>42.5</v>
      </c>
    </row>
    <row r="94" spans="1:36" x14ac:dyDescent="0.2">
      <c r="A94">
        <v>6</v>
      </c>
      <c r="B94" t="s">
        <v>277</v>
      </c>
      <c r="C94" s="174" t="s">
        <v>447</v>
      </c>
      <c r="D94" t="s">
        <v>446</v>
      </c>
      <c r="E94" s="175" t="s">
        <v>525</v>
      </c>
      <c r="F94" s="175" t="s">
        <v>525</v>
      </c>
      <c r="G94" t="s">
        <v>532</v>
      </c>
      <c r="H94" t="s">
        <v>124</v>
      </c>
      <c r="I94" t="s">
        <v>545</v>
      </c>
      <c r="J94" t="s">
        <v>395</v>
      </c>
      <c r="K94" s="175" t="s">
        <v>525</v>
      </c>
      <c r="L94" t="s">
        <v>567</v>
      </c>
      <c r="M94" s="175" t="s">
        <v>525</v>
      </c>
      <c r="N94" s="175" t="s">
        <v>525</v>
      </c>
      <c r="O94" s="175" t="s">
        <v>520</v>
      </c>
      <c r="P94" s="175" t="s">
        <v>525</v>
      </c>
      <c r="Q94" s="175" t="s">
        <v>525</v>
      </c>
      <c r="R94" s="175" t="s">
        <v>525</v>
      </c>
      <c r="S94">
        <v>0</v>
      </c>
      <c r="T94">
        <v>0</v>
      </c>
      <c r="U94" s="531">
        <v>18</v>
      </c>
      <c r="V94" s="531">
        <v>0</v>
      </c>
      <c r="W94" s="531">
        <v>0</v>
      </c>
      <c r="X94" s="542">
        <v>0</v>
      </c>
      <c r="Y94">
        <v>360</v>
      </c>
      <c r="Z94">
        <v>5.8</v>
      </c>
      <c r="AA94" t="s">
        <v>526</v>
      </c>
      <c r="AB94" t="s">
        <v>527</v>
      </c>
      <c r="AC94" t="s">
        <v>528</v>
      </c>
      <c r="AD94" s="175" t="s">
        <v>525</v>
      </c>
      <c r="AE94" s="175" t="s">
        <v>525</v>
      </c>
      <c r="AF94">
        <v>1</v>
      </c>
      <c r="AG94">
        <v>10.5</v>
      </c>
      <c r="AH94">
        <v>10.5</v>
      </c>
      <c r="AI94">
        <v>39.5</v>
      </c>
      <c r="AJ94">
        <v>39.5</v>
      </c>
    </row>
    <row r="95" spans="1:36" x14ac:dyDescent="0.2">
      <c r="A95">
        <v>6</v>
      </c>
      <c r="B95" t="s">
        <v>52</v>
      </c>
      <c r="C95" s="174" t="s">
        <v>282</v>
      </c>
      <c r="D95" t="s">
        <v>283</v>
      </c>
      <c r="E95" s="175" t="s">
        <v>520</v>
      </c>
      <c r="F95" s="175" t="s">
        <v>520</v>
      </c>
      <c r="G95" t="s">
        <v>532</v>
      </c>
      <c r="H95" t="s">
        <v>121</v>
      </c>
      <c r="I95" t="s">
        <v>533</v>
      </c>
      <c r="J95" t="s">
        <v>393</v>
      </c>
      <c r="K95" s="175" t="s">
        <v>520</v>
      </c>
      <c r="L95" t="s">
        <v>568</v>
      </c>
      <c r="M95" s="175" t="s">
        <v>520</v>
      </c>
      <c r="N95" s="175" t="s">
        <v>525</v>
      </c>
      <c r="O95" s="175" t="s">
        <v>520</v>
      </c>
      <c r="P95" s="175" t="s">
        <v>525</v>
      </c>
      <c r="Q95" s="175" t="s">
        <v>520</v>
      </c>
      <c r="R95" s="175" t="s">
        <v>525</v>
      </c>
      <c r="S95">
        <v>16</v>
      </c>
      <c r="T95">
        <v>0</v>
      </c>
      <c r="U95" s="531">
        <v>16</v>
      </c>
      <c r="V95" s="531">
        <v>0</v>
      </c>
      <c r="W95" s="531">
        <v>16</v>
      </c>
      <c r="X95" s="542">
        <v>0</v>
      </c>
      <c r="Y95">
        <v>24</v>
      </c>
      <c r="Z95">
        <v>0.8</v>
      </c>
      <c r="AA95" t="s">
        <v>526</v>
      </c>
      <c r="AB95" t="s">
        <v>527</v>
      </c>
      <c r="AC95" t="s">
        <v>528</v>
      </c>
      <c r="AD95" s="175" t="s">
        <v>525</v>
      </c>
      <c r="AE95" s="175" t="s">
        <v>525</v>
      </c>
      <c r="AF95">
        <v>1</v>
      </c>
      <c r="AG95">
        <v>5.5</v>
      </c>
      <c r="AH95">
        <v>5.5</v>
      </c>
      <c r="AI95">
        <v>29.5</v>
      </c>
      <c r="AJ95">
        <v>29.5</v>
      </c>
    </row>
    <row r="96" spans="1:36" x14ac:dyDescent="0.2">
      <c r="A96">
        <v>6</v>
      </c>
      <c r="B96" t="s">
        <v>52</v>
      </c>
      <c r="C96" s="174" t="s">
        <v>452</v>
      </c>
      <c r="D96" t="s">
        <v>453</v>
      </c>
      <c r="E96" s="175" t="s">
        <v>520</v>
      </c>
      <c r="F96" s="175" t="s">
        <v>525</v>
      </c>
      <c r="G96" t="s">
        <v>532</v>
      </c>
      <c r="H96" t="s">
        <v>124</v>
      </c>
      <c r="I96" t="s">
        <v>529</v>
      </c>
      <c r="J96" t="s">
        <v>395</v>
      </c>
      <c r="K96" s="175" t="s">
        <v>525</v>
      </c>
      <c r="L96" t="s">
        <v>568</v>
      </c>
      <c r="M96" s="175" t="s">
        <v>525</v>
      </c>
      <c r="N96" s="175" t="s">
        <v>525</v>
      </c>
      <c r="O96" s="175" t="s">
        <v>525</v>
      </c>
      <c r="P96" s="175" t="s">
        <v>520</v>
      </c>
      <c r="Q96" s="175" t="s">
        <v>525</v>
      </c>
      <c r="R96" s="175" t="s">
        <v>525</v>
      </c>
      <c r="S96">
        <v>0</v>
      </c>
      <c r="T96">
        <v>0</v>
      </c>
      <c r="U96" s="531">
        <v>0</v>
      </c>
      <c r="V96" s="531">
        <v>15</v>
      </c>
      <c r="W96" s="531">
        <v>0</v>
      </c>
      <c r="X96" s="542">
        <v>0</v>
      </c>
      <c r="Y96">
        <v>24</v>
      </c>
      <c r="Z96">
        <v>0.8</v>
      </c>
      <c r="AA96" t="s">
        <v>526</v>
      </c>
      <c r="AB96" t="s">
        <v>527</v>
      </c>
      <c r="AC96" t="s">
        <v>528</v>
      </c>
      <c r="AD96" s="175" t="s">
        <v>525</v>
      </c>
      <c r="AE96" s="175" t="s">
        <v>525</v>
      </c>
      <c r="AF96">
        <v>1</v>
      </c>
      <c r="AG96">
        <v>5.5</v>
      </c>
      <c r="AH96">
        <v>5.5</v>
      </c>
      <c r="AI96">
        <v>29.5</v>
      </c>
      <c r="AJ96">
        <v>29.5</v>
      </c>
    </row>
    <row r="97" spans="1:36" x14ac:dyDescent="0.2">
      <c r="A97">
        <v>6</v>
      </c>
      <c r="B97" t="s">
        <v>52</v>
      </c>
      <c r="C97" s="174" t="s">
        <v>284</v>
      </c>
      <c r="D97" t="s">
        <v>486</v>
      </c>
      <c r="E97" s="175" t="s">
        <v>520</v>
      </c>
      <c r="F97" s="175" t="s">
        <v>520</v>
      </c>
      <c r="G97" t="s">
        <v>521</v>
      </c>
      <c r="H97" t="s">
        <v>522</v>
      </c>
      <c r="I97" t="s">
        <v>523</v>
      </c>
      <c r="J97" t="s">
        <v>395</v>
      </c>
      <c r="K97" s="175" t="s">
        <v>520</v>
      </c>
      <c r="L97" t="s">
        <v>568</v>
      </c>
      <c r="M97" s="175" t="s">
        <v>525</v>
      </c>
      <c r="N97" s="175" t="s">
        <v>520</v>
      </c>
      <c r="O97" s="175" t="s">
        <v>525</v>
      </c>
      <c r="P97" s="175" t="s">
        <v>525</v>
      </c>
      <c r="Q97" s="175" t="s">
        <v>525</v>
      </c>
      <c r="R97" s="175" t="s">
        <v>520</v>
      </c>
      <c r="S97">
        <v>0</v>
      </c>
      <c r="T97">
        <v>6</v>
      </c>
      <c r="U97" s="531">
        <v>0</v>
      </c>
      <c r="V97" s="531">
        <v>0</v>
      </c>
      <c r="W97" s="531">
        <v>0</v>
      </c>
      <c r="X97" s="542">
        <v>6</v>
      </c>
      <c r="Y97">
        <v>34</v>
      </c>
      <c r="Z97">
        <v>1.2</v>
      </c>
      <c r="AA97" t="s">
        <v>526</v>
      </c>
      <c r="AB97" t="s">
        <v>527</v>
      </c>
      <c r="AC97" t="s">
        <v>527</v>
      </c>
      <c r="AD97" s="175" t="s">
        <v>525</v>
      </c>
      <c r="AE97" s="175" t="s">
        <v>525</v>
      </c>
      <c r="AF97">
        <v>1</v>
      </c>
      <c r="AG97">
        <v>6</v>
      </c>
      <c r="AH97">
        <v>6</v>
      </c>
      <c r="AI97">
        <v>30.5</v>
      </c>
      <c r="AJ97">
        <v>30.5</v>
      </c>
    </row>
    <row r="98" spans="1:36" x14ac:dyDescent="0.2">
      <c r="A98">
        <v>6</v>
      </c>
      <c r="B98" t="s">
        <v>54</v>
      </c>
      <c r="C98" s="174" t="s">
        <v>158</v>
      </c>
      <c r="D98" t="s">
        <v>159</v>
      </c>
      <c r="E98" s="175" t="s">
        <v>520</v>
      </c>
      <c r="F98" s="175" t="s">
        <v>520</v>
      </c>
      <c r="G98" t="s">
        <v>532</v>
      </c>
      <c r="H98" t="s">
        <v>121</v>
      </c>
      <c r="I98" t="s">
        <v>533</v>
      </c>
      <c r="J98" t="s">
        <v>393</v>
      </c>
      <c r="K98" s="175" t="s">
        <v>525</v>
      </c>
      <c r="L98" t="s">
        <v>569</v>
      </c>
      <c r="M98" s="175" t="s">
        <v>520</v>
      </c>
      <c r="N98" s="175" t="s">
        <v>525</v>
      </c>
      <c r="O98" s="175" t="s">
        <v>520</v>
      </c>
      <c r="P98" s="175" t="s">
        <v>525</v>
      </c>
      <c r="Q98" s="175" t="s">
        <v>520</v>
      </c>
      <c r="R98" s="175" t="s">
        <v>525</v>
      </c>
      <c r="S98">
        <v>18</v>
      </c>
      <c r="T98">
        <v>0</v>
      </c>
      <c r="U98" s="531">
        <v>18</v>
      </c>
      <c r="V98" s="531">
        <v>0</v>
      </c>
      <c r="W98" s="531">
        <v>18</v>
      </c>
      <c r="X98" s="542">
        <v>0</v>
      </c>
      <c r="Y98">
        <v>36</v>
      </c>
      <c r="Z98">
        <v>1.2</v>
      </c>
      <c r="AA98" t="s">
        <v>541</v>
      </c>
      <c r="AB98" t="s">
        <v>527</v>
      </c>
      <c r="AC98" t="s">
        <v>528</v>
      </c>
      <c r="AD98" s="175" t="s">
        <v>525</v>
      </c>
      <c r="AE98" s="175" t="s">
        <v>525</v>
      </c>
      <c r="AF98">
        <v>1</v>
      </c>
      <c r="AG98">
        <v>6</v>
      </c>
      <c r="AH98">
        <v>6.5</v>
      </c>
      <c r="AI98">
        <v>30.5</v>
      </c>
      <c r="AJ98">
        <v>31.5</v>
      </c>
    </row>
    <row r="99" spans="1:36" x14ac:dyDescent="0.2">
      <c r="A99">
        <v>6</v>
      </c>
      <c r="B99" t="s">
        <v>54</v>
      </c>
      <c r="C99" s="174" t="s">
        <v>408</v>
      </c>
      <c r="D99" t="s">
        <v>409</v>
      </c>
      <c r="E99" s="175" t="s">
        <v>525</v>
      </c>
      <c r="F99" s="175" t="s">
        <v>525</v>
      </c>
      <c r="G99" t="s">
        <v>521</v>
      </c>
      <c r="H99" t="s">
        <v>124</v>
      </c>
      <c r="I99" t="s">
        <v>523</v>
      </c>
      <c r="J99" t="s">
        <v>395</v>
      </c>
      <c r="K99" s="175" t="s">
        <v>525</v>
      </c>
      <c r="L99" t="s">
        <v>570</v>
      </c>
      <c r="M99" s="175" t="s">
        <v>525</v>
      </c>
      <c r="N99" s="175" t="s">
        <v>525</v>
      </c>
      <c r="O99" s="175" t="s">
        <v>525</v>
      </c>
      <c r="P99" s="175" t="s">
        <v>520</v>
      </c>
      <c r="Q99" s="175" t="s">
        <v>525</v>
      </c>
      <c r="R99" s="175" t="s">
        <v>525</v>
      </c>
      <c r="S99">
        <v>0</v>
      </c>
      <c r="T99">
        <v>0</v>
      </c>
      <c r="U99" s="531">
        <v>0</v>
      </c>
      <c r="V99" s="531">
        <v>18</v>
      </c>
      <c r="W99" s="531">
        <v>0</v>
      </c>
      <c r="X99" s="542">
        <v>0</v>
      </c>
      <c r="Y99">
        <v>26</v>
      </c>
      <c r="Z99">
        <v>0.8</v>
      </c>
      <c r="AA99" t="s">
        <v>541</v>
      </c>
      <c r="AB99" t="s">
        <v>527</v>
      </c>
      <c r="AC99" t="s">
        <v>528</v>
      </c>
      <c r="AD99" s="175" t="s">
        <v>525</v>
      </c>
      <c r="AE99" s="175" t="s">
        <v>525</v>
      </c>
      <c r="AF99">
        <v>1</v>
      </c>
      <c r="AG99">
        <v>6</v>
      </c>
      <c r="AH99">
        <v>6</v>
      </c>
      <c r="AI99">
        <v>30.5</v>
      </c>
      <c r="AJ99">
        <v>30.5</v>
      </c>
    </row>
    <row r="100" spans="1:36" x14ac:dyDescent="0.2">
      <c r="A100">
        <v>6</v>
      </c>
      <c r="B100" t="s">
        <v>54</v>
      </c>
      <c r="C100" s="174" t="s">
        <v>160</v>
      </c>
      <c r="D100" t="s">
        <v>161</v>
      </c>
      <c r="E100" s="175" t="s">
        <v>520</v>
      </c>
      <c r="F100" s="175" t="s">
        <v>520</v>
      </c>
      <c r="G100" t="s">
        <v>521</v>
      </c>
      <c r="H100" t="s">
        <v>124</v>
      </c>
      <c r="I100" t="s">
        <v>529</v>
      </c>
      <c r="J100" t="s">
        <v>395</v>
      </c>
      <c r="K100" s="175" t="s">
        <v>525</v>
      </c>
      <c r="L100" t="s">
        <v>570</v>
      </c>
      <c r="M100" s="175" t="s">
        <v>525</v>
      </c>
      <c r="N100" s="175" t="s">
        <v>520</v>
      </c>
      <c r="O100" s="175" t="s">
        <v>525</v>
      </c>
      <c r="P100" s="175" t="s">
        <v>525</v>
      </c>
      <c r="Q100" s="175" t="s">
        <v>525</v>
      </c>
      <c r="R100" s="175" t="s">
        <v>520</v>
      </c>
      <c r="S100">
        <v>0</v>
      </c>
      <c r="T100">
        <v>18</v>
      </c>
      <c r="U100" s="531">
        <v>0</v>
      </c>
      <c r="V100" s="531">
        <v>0</v>
      </c>
      <c r="W100" s="531">
        <v>0</v>
      </c>
      <c r="X100" s="542">
        <v>18</v>
      </c>
      <c r="Y100">
        <v>114</v>
      </c>
      <c r="Z100">
        <v>2</v>
      </c>
      <c r="AA100" t="s">
        <v>530</v>
      </c>
      <c r="AB100" t="s">
        <v>527</v>
      </c>
      <c r="AC100" t="s">
        <v>528</v>
      </c>
      <c r="AD100" s="175" t="s">
        <v>525</v>
      </c>
      <c r="AE100" s="175" t="s">
        <v>525</v>
      </c>
      <c r="AF100">
        <v>1</v>
      </c>
      <c r="AG100">
        <v>7.5</v>
      </c>
      <c r="AH100">
        <v>7.5</v>
      </c>
      <c r="AI100">
        <v>33.5</v>
      </c>
      <c r="AJ100">
        <v>33.5</v>
      </c>
    </row>
    <row r="101" spans="1:36" x14ac:dyDescent="0.2">
      <c r="A101">
        <v>6</v>
      </c>
      <c r="B101" t="s">
        <v>53</v>
      </c>
      <c r="C101" s="174" t="s">
        <v>428</v>
      </c>
      <c r="D101" t="s">
        <v>429</v>
      </c>
      <c r="E101" s="175" t="s">
        <v>520</v>
      </c>
      <c r="F101" s="175" t="s">
        <v>525</v>
      </c>
      <c r="G101" t="s">
        <v>521</v>
      </c>
      <c r="H101" t="s">
        <v>522</v>
      </c>
      <c r="I101" t="s">
        <v>523</v>
      </c>
      <c r="J101" t="s">
        <v>402</v>
      </c>
      <c r="K101" s="175" t="s">
        <v>520</v>
      </c>
      <c r="L101" t="s">
        <v>571</v>
      </c>
      <c r="M101" s="175" t="s">
        <v>525</v>
      </c>
      <c r="N101" s="175" t="s">
        <v>525</v>
      </c>
      <c r="O101" s="175" t="s">
        <v>525</v>
      </c>
      <c r="P101" s="175" t="s">
        <v>525</v>
      </c>
      <c r="Q101" s="175" t="s">
        <v>525</v>
      </c>
      <c r="R101" s="175" t="s">
        <v>525</v>
      </c>
      <c r="S101">
        <v>0</v>
      </c>
      <c r="T101">
        <v>0</v>
      </c>
      <c r="U101" s="531">
        <v>0</v>
      </c>
      <c r="V101" s="531">
        <v>0</v>
      </c>
      <c r="W101" s="531">
        <v>0</v>
      </c>
      <c r="X101" s="542">
        <v>0</v>
      </c>
      <c r="Y101">
        <v>560</v>
      </c>
      <c r="Z101">
        <v>10.6</v>
      </c>
      <c r="AA101" t="s">
        <v>526</v>
      </c>
      <c r="AB101" t="s">
        <v>527</v>
      </c>
      <c r="AC101" t="s">
        <v>527</v>
      </c>
      <c r="AD101" s="175" t="s">
        <v>525</v>
      </c>
      <c r="AE101" s="175" t="s">
        <v>525</v>
      </c>
      <c r="AF101">
        <v>1</v>
      </c>
      <c r="AG101">
        <v>15.5</v>
      </c>
      <c r="AH101">
        <v>15.5</v>
      </c>
      <c r="AI101">
        <v>49.5</v>
      </c>
      <c r="AJ101">
        <v>49.5</v>
      </c>
    </row>
    <row r="102" spans="1:36" x14ac:dyDescent="0.2">
      <c r="A102">
        <v>6</v>
      </c>
      <c r="B102" t="s">
        <v>53</v>
      </c>
      <c r="C102" s="174" t="s">
        <v>247</v>
      </c>
      <c r="D102" t="s">
        <v>248</v>
      </c>
      <c r="E102" s="175" t="s">
        <v>520</v>
      </c>
      <c r="F102" s="175" t="s">
        <v>520</v>
      </c>
      <c r="G102" t="s">
        <v>521</v>
      </c>
      <c r="H102" t="s">
        <v>124</v>
      </c>
      <c r="I102" t="s">
        <v>534</v>
      </c>
      <c r="J102" t="s">
        <v>396</v>
      </c>
      <c r="K102" s="175" t="s">
        <v>525</v>
      </c>
      <c r="L102" t="s">
        <v>571</v>
      </c>
      <c r="M102" s="175" t="s">
        <v>520</v>
      </c>
      <c r="N102" s="175" t="s">
        <v>520</v>
      </c>
      <c r="O102" s="175" t="s">
        <v>520</v>
      </c>
      <c r="P102" s="175" t="s">
        <v>520</v>
      </c>
      <c r="Q102" s="175" t="s">
        <v>520</v>
      </c>
      <c r="R102" s="175" t="s">
        <v>520</v>
      </c>
      <c r="S102">
        <v>12</v>
      </c>
      <c r="T102">
        <v>12</v>
      </c>
      <c r="U102" s="531">
        <v>12</v>
      </c>
      <c r="V102" s="531">
        <v>12</v>
      </c>
      <c r="W102" s="531">
        <v>12</v>
      </c>
      <c r="X102" s="542">
        <v>12</v>
      </c>
      <c r="Y102">
        <v>600</v>
      </c>
      <c r="Z102">
        <v>8.6</v>
      </c>
      <c r="AA102" t="s">
        <v>541</v>
      </c>
      <c r="AB102" t="s">
        <v>528</v>
      </c>
      <c r="AC102" t="s">
        <v>562</v>
      </c>
      <c r="AD102" s="175" t="s">
        <v>525</v>
      </c>
      <c r="AE102" s="175" t="s">
        <v>525</v>
      </c>
      <c r="AF102">
        <v>1</v>
      </c>
      <c r="AG102">
        <v>13.5</v>
      </c>
      <c r="AH102">
        <v>14</v>
      </c>
      <c r="AI102">
        <v>45.5</v>
      </c>
      <c r="AJ102">
        <v>46.5</v>
      </c>
    </row>
    <row r="103" spans="1:36" x14ac:dyDescent="0.2">
      <c r="A103">
        <v>6</v>
      </c>
      <c r="B103" t="s">
        <v>304</v>
      </c>
      <c r="C103" s="174" t="s">
        <v>305</v>
      </c>
      <c r="D103" t="s">
        <v>306</v>
      </c>
      <c r="E103" s="175" t="s">
        <v>520</v>
      </c>
      <c r="F103" s="175" t="s">
        <v>520</v>
      </c>
      <c r="G103" t="s">
        <v>521</v>
      </c>
      <c r="H103" t="s">
        <v>124</v>
      </c>
      <c r="I103" t="s">
        <v>523</v>
      </c>
      <c r="J103" t="s">
        <v>395</v>
      </c>
      <c r="K103" s="175" t="s">
        <v>525</v>
      </c>
      <c r="L103" t="s">
        <v>559</v>
      </c>
      <c r="M103" s="175" t="s">
        <v>525</v>
      </c>
      <c r="N103" s="175" t="s">
        <v>520</v>
      </c>
      <c r="O103" s="175" t="s">
        <v>525</v>
      </c>
      <c r="P103" s="175" t="s">
        <v>525</v>
      </c>
      <c r="Q103" s="175" t="s">
        <v>525</v>
      </c>
      <c r="R103" s="175" t="s">
        <v>520</v>
      </c>
      <c r="S103">
        <v>0</v>
      </c>
      <c r="T103">
        <v>12</v>
      </c>
      <c r="U103" s="531">
        <v>0</v>
      </c>
      <c r="V103" s="531">
        <v>0</v>
      </c>
      <c r="W103" s="531">
        <v>0</v>
      </c>
      <c r="X103" s="542">
        <v>12</v>
      </c>
      <c r="Y103">
        <v>86</v>
      </c>
      <c r="Z103">
        <v>1.4</v>
      </c>
      <c r="AA103" t="s">
        <v>530</v>
      </c>
      <c r="AB103" t="s">
        <v>543</v>
      </c>
      <c r="AC103" t="s">
        <v>531</v>
      </c>
      <c r="AD103" s="175" t="s">
        <v>525</v>
      </c>
      <c r="AE103" s="175" t="s">
        <v>525</v>
      </c>
      <c r="AF103">
        <v>2</v>
      </c>
      <c r="AG103">
        <v>7.5</v>
      </c>
      <c r="AH103">
        <v>6.5</v>
      </c>
      <c r="AI103">
        <v>35.5</v>
      </c>
      <c r="AJ103">
        <v>40</v>
      </c>
    </row>
    <row r="104" spans="1:36" x14ac:dyDescent="0.2">
      <c r="A104">
        <v>7</v>
      </c>
      <c r="B104" t="s">
        <v>77</v>
      </c>
      <c r="C104" s="174" t="s">
        <v>389</v>
      </c>
      <c r="D104" t="s">
        <v>390</v>
      </c>
      <c r="E104" s="175" t="s">
        <v>520</v>
      </c>
      <c r="F104" s="175" t="s">
        <v>525</v>
      </c>
      <c r="G104" t="s">
        <v>532</v>
      </c>
      <c r="H104" t="s">
        <v>522</v>
      </c>
      <c r="I104" t="s">
        <v>129</v>
      </c>
      <c r="J104" t="s">
        <v>395</v>
      </c>
      <c r="K104" s="175" t="s">
        <v>520</v>
      </c>
      <c r="L104" t="s">
        <v>572</v>
      </c>
      <c r="M104" s="175" t="s">
        <v>525</v>
      </c>
      <c r="N104" s="175" t="s">
        <v>525</v>
      </c>
      <c r="O104" s="175" t="s">
        <v>520</v>
      </c>
      <c r="P104" s="175" t="s">
        <v>525</v>
      </c>
      <c r="Q104" s="175" t="s">
        <v>525</v>
      </c>
      <c r="R104" s="175" t="s">
        <v>525</v>
      </c>
      <c r="S104">
        <v>0</v>
      </c>
      <c r="T104">
        <v>0</v>
      </c>
      <c r="U104" s="531">
        <v>21</v>
      </c>
      <c r="V104" s="531">
        <v>0</v>
      </c>
      <c r="W104" s="531">
        <v>0</v>
      </c>
      <c r="X104" s="542">
        <v>0</v>
      </c>
      <c r="Y104">
        <v>192</v>
      </c>
      <c r="Z104">
        <v>3.8</v>
      </c>
      <c r="AA104" t="s">
        <v>526</v>
      </c>
      <c r="AB104" t="s">
        <v>527</v>
      </c>
      <c r="AC104" t="s">
        <v>528</v>
      </c>
      <c r="AD104" s="175" t="s">
        <v>525</v>
      </c>
      <c r="AE104" s="175" t="s">
        <v>525</v>
      </c>
      <c r="AF104">
        <v>2</v>
      </c>
      <c r="AG104">
        <v>8.5</v>
      </c>
      <c r="AH104">
        <v>8.5</v>
      </c>
      <c r="AI104">
        <v>35.5</v>
      </c>
      <c r="AJ104">
        <v>35.5</v>
      </c>
    </row>
    <row r="105" spans="1:36" x14ac:dyDescent="0.2">
      <c r="A105">
        <v>7</v>
      </c>
      <c r="B105" t="s">
        <v>77</v>
      </c>
      <c r="C105" s="174" t="s">
        <v>391</v>
      </c>
      <c r="D105" t="s">
        <v>392</v>
      </c>
      <c r="E105" s="175" t="s">
        <v>520</v>
      </c>
      <c r="F105" s="175" t="s">
        <v>525</v>
      </c>
      <c r="G105" t="s">
        <v>532</v>
      </c>
      <c r="H105" t="s">
        <v>129</v>
      </c>
      <c r="I105" t="s">
        <v>129</v>
      </c>
      <c r="J105" t="s">
        <v>395</v>
      </c>
      <c r="K105" s="175" t="s">
        <v>520</v>
      </c>
      <c r="L105" t="s">
        <v>572</v>
      </c>
      <c r="M105" s="175" t="s">
        <v>525</v>
      </c>
      <c r="N105" s="175" t="s">
        <v>525</v>
      </c>
      <c r="O105" s="175" t="s">
        <v>525</v>
      </c>
      <c r="P105" s="175" t="s">
        <v>520</v>
      </c>
      <c r="Q105" s="175" t="s">
        <v>525</v>
      </c>
      <c r="R105" s="175" t="s">
        <v>525</v>
      </c>
      <c r="S105">
        <v>0</v>
      </c>
      <c r="T105">
        <v>0</v>
      </c>
      <c r="U105" s="531">
        <v>0</v>
      </c>
      <c r="V105" s="531">
        <v>21</v>
      </c>
      <c r="W105" s="531">
        <v>0</v>
      </c>
      <c r="X105" s="542">
        <v>0</v>
      </c>
      <c r="Y105">
        <v>360</v>
      </c>
      <c r="Z105">
        <v>6</v>
      </c>
      <c r="AA105" t="s">
        <v>526</v>
      </c>
      <c r="AB105" t="s">
        <v>527</v>
      </c>
      <c r="AC105" t="s">
        <v>528</v>
      </c>
      <c r="AD105" s="175" t="s">
        <v>525</v>
      </c>
      <c r="AE105" s="175" t="s">
        <v>525</v>
      </c>
      <c r="AF105">
        <v>2</v>
      </c>
      <c r="AG105">
        <v>11</v>
      </c>
      <c r="AH105">
        <v>11</v>
      </c>
      <c r="AI105">
        <v>40.5</v>
      </c>
      <c r="AJ105">
        <v>40.5</v>
      </c>
    </row>
    <row r="106" spans="1:36" x14ac:dyDescent="0.2">
      <c r="A106">
        <v>7</v>
      </c>
      <c r="B106" t="s">
        <v>77</v>
      </c>
      <c r="C106" s="174" t="s">
        <v>138</v>
      </c>
      <c r="D106" t="s">
        <v>139</v>
      </c>
      <c r="E106" s="175" t="s">
        <v>520</v>
      </c>
      <c r="F106" s="175" t="s">
        <v>520</v>
      </c>
      <c r="G106" t="s">
        <v>521</v>
      </c>
      <c r="H106" t="s">
        <v>124</v>
      </c>
      <c r="I106" t="s">
        <v>536</v>
      </c>
      <c r="J106" t="s">
        <v>395</v>
      </c>
      <c r="K106" s="175" t="s">
        <v>525</v>
      </c>
      <c r="L106" t="s">
        <v>572</v>
      </c>
      <c r="M106" s="175" t="s">
        <v>525</v>
      </c>
      <c r="N106" s="175" t="s">
        <v>520</v>
      </c>
      <c r="O106" s="175" t="s">
        <v>525</v>
      </c>
      <c r="P106" s="175" t="s">
        <v>525</v>
      </c>
      <c r="Q106" s="175" t="s">
        <v>525</v>
      </c>
      <c r="R106" s="175" t="s">
        <v>520</v>
      </c>
      <c r="S106">
        <v>0</v>
      </c>
      <c r="T106">
        <v>16</v>
      </c>
      <c r="U106" s="531">
        <v>0</v>
      </c>
      <c r="V106" s="531">
        <v>0</v>
      </c>
      <c r="W106" s="531">
        <v>0</v>
      </c>
      <c r="X106" s="542">
        <v>16</v>
      </c>
      <c r="Y106">
        <v>220</v>
      </c>
      <c r="Z106">
        <v>3.8</v>
      </c>
      <c r="AA106" t="s">
        <v>530</v>
      </c>
      <c r="AB106" t="s">
        <v>562</v>
      </c>
      <c r="AC106" t="s">
        <v>562</v>
      </c>
      <c r="AD106" s="175" t="s">
        <v>525</v>
      </c>
      <c r="AE106" s="175" t="s">
        <v>525</v>
      </c>
      <c r="AF106">
        <v>2</v>
      </c>
      <c r="AG106">
        <v>9.5</v>
      </c>
      <c r="AH106">
        <v>9.5</v>
      </c>
      <c r="AI106">
        <v>37.5</v>
      </c>
      <c r="AJ106">
        <v>37.5</v>
      </c>
    </row>
    <row r="107" spans="1:36" x14ac:dyDescent="0.2">
      <c r="A107">
        <v>7</v>
      </c>
      <c r="B107" t="s">
        <v>242</v>
      </c>
      <c r="C107" s="174" t="s">
        <v>243</v>
      </c>
      <c r="D107" t="s">
        <v>244</v>
      </c>
      <c r="E107" s="175" t="s">
        <v>520</v>
      </c>
      <c r="F107" s="175" t="s">
        <v>520</v>
      </c>
      <c r="G107" t="s">
        <v>521</v>
      </c>
      <c r="H107" t="s">
        <v>522</v>
      </c>
      <c r="I107" t="s">
        <v>523</v>
      </c>
      <c r="J107" t="s">
        <v>402</v>
      </c>
      <c r="K107" s="175" t="s">
        <v>520</v>
      </c>
      <c r="L107" t="s">
        <v>572</v>
      </c>
      <c r="M107" s="175" t="s">
        <v>525</v>
      </c>
      <c r="N107" s="175" t="s">
        <v>525</v>
      </c>
      <c r="O107" s="175" t="s">
        <v>525</v>
      </c>
      <c r="P107" s="175" t="s">
        <v>525</v>
      </c>
      <c r="Q107" s="175" t="s">
        <v>525</v>
      </c>
      <c r="R107" s="175" t="s">
        <v>525</v>
      </c>
      <c r="S107">
        <v>0</v>
      </c>
      <c r="T107">
        <v>0</v>
      </c>
      <c r="U107" s="531">
        <v>0</v>
      </c>
      <c r="V107" s="531">
        <v>0</v>
      </c>
      <c r="W107" s="531">
        <v>0</v>
      </c>
      <c r="X107" s="542">
        <v>0</v>
      </c>
      <c r="Y107">
        <v>156</v>
      </c>
      <c r="Z107">
        <v>2.8</v>
      </c>
      <c r="AA107" t="s">
        <v>526</v>
      </c>
      <c r="AB107" t="s">
        <v>527</v>
      </c>
      <c r="AC107" t="s">
        <v>528</v>
      </c>
      <c r="AD107" s="175" t="s">
        <v>525</v>
      </c>
      <c r="AE107" s="175" t="s">
        <v>525</v>
      </c>
      <c r="AF107">
        <v>1</v>
      </c>
      <c r="AG107">
        <v>7.5</v>
      </c>
      <c r="AH107">
        <v>7.5</v>
      </c>
      <c r="AI107">
        <v>33.5</v>
      </c>
      <c r="AJ107">
        <v>33.5</v>
      </c>
    </row>
    <row r="108" spans="1:36" x14ac:dyDescent="0.2">
      <c r="A108">
        <v>7</v>
      </c>
      <c r="B108" t="s">
        <v>242</v>
      </c>
      <c r="C108" s="174" t="s">
        <v>245</v>
      </c>
      <c r="D108" t="s">
        <v>246</v>
      </c>
      <c r="E108" s="175" t="s">
        <v>520</v>
      </c>
      <c r="F108" s="175" t="s">
        <v>520</v>
      </c>
      <c r="G108" t="s">
        <v>532</v>
      </c>
      <c r="H108" t="s">
        <v>121</v>
      </c>
      <c r="I108" t="s">
        <v>538</v>
      </c>
      <c r="J108" t="s">
        <v>395</v>
      </c>
      <c r="K108" s="175" t="s">
        <v>520</v>
      </c>
      <c r="L108" t="s">
        <v>572</v>
      </c>
      <c r="M108" s="175" t="s">
        <v>520</v>
      </c>
      <c r="N108" s="175" t="s">
        <v>525</v>
      </c>
      <c r="O108" s="175" t="s">
        <v>525</v>
      </c>
      <c r="P108" s="175" t="s">
        <v>525</v>
      </c>
      <c r="Q108" s="175" t="s">
        <v>520</v>
      </c>
      <c r="R108" s="175" t="s">
        <v>525</v>
      </c>
      <c r="S108">
        <v>18</v>
      </c>
      <c r="T108">
        <v>0</v>
      </c>
      <c r="U108" s="531">
        <v>0</v>
      </c>
      <c r="V108" s="531">
        <v>0</v>
      </c>
      <c r="W108" s="531">
        <v>18</v>
      </c>
      <c r="X108" s="542">
        <v>0</v>
      </c>
      <c r="Y108">
        <v>86</v>
      </c>
      <c r="Z108">
        <v>1.6</v>
      </c>
      <c r="AA108" t="s">
        <v>526</v>
      </c>
      <c r="AB108" t="s">
        <v>527</v>
      </c>
      <c r="AC108" t="s">
        <v>528</v>
      </c>
      <c r="AD108" s="175" t="s">
        <v>525</v>
      </c>
      <c r="AE108" s="175" t="s">
        <v>525</v>
      </c>
      <c r="AF108">
        <v>1</v>
      </c>
      <c r="AG108">
        <v>6.5</v>
      </c>
      <c r="AH108">
        <v>6.5</v>
      </c>
      <c r="AI108">
        <v>31.5</v>
      </c>
      <c r="AJ108">
        <v>31.5</v>
      </c>
    </row>
    <row r="109" spans="1:36" x14ac:dyDescent="0.2">
      <c r="A109">
        <v>7</v>
      </c>
      <c r="B109" t="s">
        <v>55</v>
      </c>
      <c r="C109" s="174" t="s">
        <v>434</v>
      </c>
      <c r="D109" t="s">
        <v>435</v>
      </c>
      <c r="E109" s="175" t="s">
        <v>525</v>
      </c>
      <c r="F109" s="175" t="s">
        <v>525</v>
      </c>
      <c r="G109" t="s">
        <v>532</v>
      </c>
      <c r="H109" t="s">
        <v>129</v>
      </c>
      <c r="I109" t="s">
        <v>536</v>
      </c>
      <c r="J109" t="s">
        <v>395</v>
      </c>
      <c r="K109" s="175" t="s">
        <v>525</v>
      </c>
      <c r="L109" t="s">
        <v>573</v>
      </c>
      <c r="M109" s="175" t="s">
        <v>525</v>
      </c>
      <c r="N109" s="175" t="s">
        <v>525</v>
      </c>
      <c r="O109" s="175" t="s">
        <v>520</v>
      </c>
      <c r="P109" s="175" t="s">
        <v>525</v>
      </c>
      <c r="Q109" s="175" t="s">
        <v>525</v>
      </c>
      <c r="R109" s="175" t="s">
        <v>525</v>
      </c>
      <c r="S109">
        <v>0</v>
      </c>
      <c r="T109">
        <v>0</v>
      </c>
      <c r="U109" s="531">
        <v>16</v>
      </c>
      <c r="V109" s="531">
        <v>0</v>
      </c>
      <c r="W109" s="531">
        <v>0</v>
      </c>
      <c r="X109" s="542">
        <v>0</v>
      </c>
      <c r="Y109">
        <v>620</v>
      </c>
      <c r="Z109">
        <v>12</v>
      </c>
      <c r="AA109" t="s">
        <v>526</v>
      </c>
      <c r="AB109" t="s">
        <v>527</v>
      </c>
      <c r="AC109" t="s">
        <v>528</v>
      </c>
      <c r="AD109" s="175" t="s">
        <v>525</v>
      </c>
      <c r="AE109" s="175" t="s">
        <v>525</v>
      </c>
      <c r="AF109">
        <v>1</v>
      </c>
      <c r="AG109">
        <v>17</v>
      </c>
      <c r="AH109">
        <v>17</v>
      </c>
      <c r="AI109">
        <v>52.5</v>
      </c>
      <c r="AJ109">
        <v>52.5</v>
      </c>
    </row>
    <row r="110" spans="1:36" x14ac:dyDescent="0.2">
      <c r="A110">
        <v>7</v>
      </c>
      <c r="B110" t="s">
        <v>55</v>
      </c>
      <c r="C110" s="174" t="s">
        <v>436</v>
      </c>
      <c r="D110" t="s">
        <v>437</v>
      </c>
      <c r="E110" s="175" t="s">
        <v>525</v>
      </c>
      <c r="F110" s="175" t="s">
        <v>525</v>
      </c>
      <c r="G110" t="s">
        <v>521</v>
      </c>
      <c r="H110" t="s">
        <v>539</v>
      </c>
      <c r="I110" t="s">
        <v>523</v>
      </c>
      <c r="J110" t="s">
        <v>395</v>
      </c>
      <c r="K110" s="175" t="s">
        <v>525</v>
      </c>
      <c r="L110" t="s">
        <v>573</v>
      </c>
      <c r="M110" s="175" t="s">
        <v>525</v>
      </c>
      <c r="N110" s="175" t="s">
        <v>525</v>
      </c>
      <c r="O110" s="175" t="s">
        <v>525</v>
      </c>
      <c r="P110" s="175" t="s">
        <v>520</v>
      </c>
      <c r="Q110" s="175" t="s">
        <v>525</v>
      </c>
      <c r="R110" s="175" t="s">
        <v>525</v>
      </c>
      <c r="S110">
        <v>0</v>
      </c>
      <c r="T110">
        <v>0</v>
      </c>
      <c r="U110" s="531">
        <v>0</v>
      </c>
      <c r="V110" s="531">
        <v>15</v>
      </c>
      <c r="W110" s="531">
        <v>0</v>
      </c>
      <c r="X110" s="542">
        <v>0</v>
      </c>
      <c r="Y110">
        <v>580</v>
      </c>
      <c r="Z110">
        <v>11.6</v>
      </c>
      <c r="AA110" t="s">
        <v>530</v>
      </c>
      <c r="AB110" t="s">
        <v>528</v>
      </c>
      <c r="AC110" t="s">
        <v>528</v>
      </c>
      <c r="AD110" s="175" t="s">
        <v>525</v>
      </c>
      <c r="AE110" s="175" t="s">
        <v>525</v>
      </c>
      <c r="AF110">
        <v>1</v>
      </c>
      <c r="AG110">
        <v>17</v>
      </c>
      <c r="AH110">
        <v>17</v>
      </c>
      <c r="AI110">
        <v>52.5</v>
      </c>
      <c r="AJ110">
        <v>52.5</v>
      </c>
    </row>
    <row r="111" spans="1:36" x14ac:dyDescent="0.2">
      <c r="A111">
        <v>7</v>
      </c>
      <c r="B111" t="s">
        <v>55</v>
      </c>
      <c r="C111" s="174" t="s">
        <v>268</v>
      </c>
      <c r="D111" t="s">
        <v>269</v>
      </c>
      <c r="E111" s="175" t="s">
        <v>520</v>
      </c>
      <c r="F111" s="175" t="s">
        <v>520</v>
      </c>
      <c r="G111" t="s">
        <v>532</v>
      </c>
      <c r="H111" t="s">
        <v>129</v>
      </c>
      <c r="I111" t="s">
        <v>129</v>
      </c>
      <c r="J111" t="s">
        <v>395</v>
      </c>
      <c r="K111" s="175" t="s">
        <v>520</v>
      </c>
      <c r="L111" t="s">
        <v>573</v>
      </c>
      <c r="M111" s="175" t="s">
        <v>525</v>
      </c>
      <c r="N111" s="175" t="s">
        <v>520</v>
      </c>
      <c r="O111" s="175" t="s">
        <v>525</v>
      </c>
      <c r="P111" s="175" t="s">
        <v>525</v>
      </c>
      <c r="Q111" s="175" t="s">
        <v>525</v>
      </c>
      <c r="R111" s="175" t="s">
        <v>520</v>
      </c>
      <c r="S111">
        <v>0</v>
      </c>
      <c r="T111">
        <v>16</v>
      </c>
      <c r="U111" s="531">
        <v>0</v>
      </c>
      <c r="V111" s="531">
        <v>0</v>
      </c>
      <c r="W111" s="531">
        <v>0</v>
      </c>
      <c r="X111" s="542">
        <v>16</v>
      </c>
      <c r="Y111">
        <v>300</v>
      </c>
      <c r="Z111">
        <v>4.4000000000000004</v>
      </c>
      <c r="AA111" t="s">
        <v>526</v>
      </c>
      <c r="AB111" t="s">
        <v>527</v>
      </c>
      <c r="AC111" t="s">
        <v>528</v>
      </c>
      <c r="AD111" s="175" t="s">
        <v>525</v>
      </c>
      <c r="AE111" s="175" t="s">
        <v>525</v>
      </c>
      <c r="AF111">
        <v>1</v>
      </c>
      <c r="AG111">
        <v>9</v>
      </c>
      <c r="AH111">
        <v>9</v>
      </c>
      <c r="AI111">
        <v>36.5</v>
      </c>
      <c r="AJ111">
        <v>36.5</v>
      </c>
    </row>
    <row r="112" spans="1:36" x14ac:dyDescent="0.2">
      <c r="A112">
        <v>7</v>
      </c>
      <c r="B112" t="s">
        <v>55</v>
      </c>
      <c r="C112" s="174" t="s">
        <v>270</v>
      </c>
      <c r="D112" t="s">
        <v>271</v>
      </c>
      <c r="E112" s="175" t="s">
        <v>520</v>
      </c>
      <c r="F112" s="175" t="s">
        <v>520</v>
      </c>
      <c r="G112" t="s">
        <v>521</v>
      </c>
      <c r="H112" t="s">
        <v>124</v>
      </c>
      <c r="I112" t="s">
        <v>536</v>
      </c>
      <c r="J112" t="s">
        <v>395</v>
      </c>
      <c r="K112" s="175" t="s">
        <v>525</v>
      </c>
      <c r="L112" t="s">
        <v>573</v>
      </c>
      <c r="M112" s="175" t="s">
        <v>520</v>
      </c>
      <c r="N112" s="175" t="s">
        <v>525</v>
      </c>
      <c r="O112" s="175" t="s">
        <v>525</v>
      </c>
      <c r="P112" s="175" t="s">
        <v>525</v>
      </c>
      <c r="Q112" s="175" t="s">
        <v>520</v>
      </c>
      <c r="R112" s="175" t="s">
        <v>525</v>
      </c>
      <c r="S112">
        <v>12</v>
      </c>
      <c r="T112">
        <v>0</v>
      </c>
      <c r="U112" s="531">
        <v>0</v>
      </c>
      <c r="V112" s="531">
        <v>0</v>
      </c>
      <c r="W112" s="531">
        <v>12</v>
      </c>
      <c r="X112" s="542">
        <v>0</v>
      </c>
      <c r="Y112">
        <v>180</v>
      </c>
      <c r="Z112">
        <v>2.8</v>
      </c>
      <c r="AA112" t="s">
        <v>530</v>
      </c>
      <c r="AB112" t="s">
        <v>562</v>
      </c>
      <c r="AC112" t="s">
        <v>562</v>
      </c>
      <c r="AD112" s="175" t="s">
        <v>525</v>
      </c>
      <c r="AE112" s="175" t="s">
        <v>525</v>
      </c>
      <c r="AF112">
        <v>1</v>
      </c>
      <c r="AG112">
        <v>8.5</v>
      </c>
      <c r="AH112">
        <v>8.5</v>
      </c>
      <c r="AI112">
        <v>35.5</v>
      </c>
      <c r="AJ112">
        <v>35.5</v>
      </c>
    </row>
    <row r="113" spans="1:36" x14ac:dyDescent="0.2">
      <c r="A113">
        <v>7</v>
      </c>
      <c r="B113" t="s">
        <v>200</v>
      </c>
      <c r="C113" s="174" t="s">
        <v>201</v>
      </c>
      <c r="D113" t="s">
        <v>202</v>
      </c>
      <c r="E113" s="175" t="s">
        <v>520</v>
      </c>
      <c r="F113" s="175" t="s">
        <v>520</v>
      </c>
      <c r="G113" t="s">
        <v>532</v>
      </c>
      <c r="H113" t="s">
        <v>129</v>
      </c>
      <c r="I113" t="s">
        <v>129</v>
      </c>
      <c r="J113" t="s">
        <v>395</v>
      </c>
      <c r="K113" s="175" t="s">
        <v>525</v>
      </c>
      <c r="L113" t="s">
        <v>574</v>
      </c>
      <c r="M113" s="175" t="s">
        <v>525</v>
      </c>
      <c r="N113" s="175" t="s">
        <v>520</v>
      </c>
      <c r="O113" s="175" t="s">
        <v>525</v>
      </c>
      <c r="P113" s="175" t="s">
        <v>525</v>
      </c>
      <c r="Q113" s="175" t="s">
        <v>525</v>
      </c>
      <c r="R113" s="175" t="s">
        <v>520</v>
      </c>
      <c r="S113">
        <v>0</v>
      </c>
      <c r="T113">
        <v>22</v>
      </c>
      <c r="U113" s="531">
        <v>0</v>
      </c>
      <c r="V113" s="531">
        <v>0</v>
      </c>
      <c r="W113" s="531">
        <v>0</v>
      </c>
      <c r="X113" s="542">
        <v>22</v>
      </c>
      <c r="Y113">
        <v>102</v>
      </c>
      <c r="Z113">
        <v>2.2000000000000002</v>
      </c>
      <c r="AA113" t="s">
        <v>526</v>
      </c>
      <c r="AB113" t="s">
        <v>527</v>
      </c>
      <c r="AC113" t="s">
        <v>528</v>
      </c>
      <c r="AD113" s="175" t="s">
        <v>525</v>
      </c>
      <c r="AE113" s="175" t="s">
        <v>520</v>
      </c>
      <c r="AF113">
        <v>1</v>
      </c>
      <c r="AG113">
        <v>7</v>
      </c>
      <c r="AH113">
        <v>7</v>
      </c>
      <c r="AI113">
        <v>32.5</v>
      </c>
      <c r="AJ113">
        <v>40.5</v>
      </c>
    </row>
    <row r="114" spans="1:36" x14ac:dyDescent="0.2">
      <c r="A114">
        <v>7</v>
      </c>
      <c r="B114" t="s">
        <v>200</v>
      </c>
      <c r="C114" s="174" t="s">
        <v>203</v>
      </c>
      <c r="D114" t="s">
        <v>487</v>
      </c>
      <c r="E114" s="175" t="s">
        <v>520</v>
      </c>
      <c r="F114" s="175" t="s">
        <v>520</v>
      </c>
      <c r="G114" t="s">
        <v>539</v>
      </c>
      <c r="H114" t="s">
        <v>522</v>
      </c>
      <c r="I114" t="s">
        <v>523</v>
      </c>
      <c r="J114" t="s">
        <v>395</v>
      </c>
      <c r="K114" s="175" t="s">
        <v>520</v>
      </c>
      <c r="L114" t="s">
        <v>574</v>
      </c>
      <c r="M114" s="175" t="s">
        <v>525</v>
      </c>
      <c r="N114" s="175" t="s">
        <v>525</v>
      </c>
      <c r="O114" s="175" t="s">
        <v>525</v>
      </c>
      <c r="P114" s="175" t="s">
        <v>520</v>
      </c>
      <c r="Q114" s="175" t="s">
        <v>525</v>
      </c>
      <c r="R114" s="175" t="s">
        <v>525</v>
      </c>
      <c r="S114">
        <v>0</v>
      </c>
      <c r="T114">
        <v>0</v>
      </c>
      <c r="U114" s="531">
        <v>0</v>
      </c>
      <c r="V114" s="531">
        <v>6</v>
      </c>
      <c r="W114" s="531">
        <v>0</v>
      </c>
      <c r="X114" s="542">
        <v>0</v>
      </c>
      <c r="Y114">
        <v>90</v>
      </c>
      <c r="Z114">
        <v>2.2000000000000002</v>
      </c>
      <c r="AA114" t="s">
        <v>526</v>
      </c>
      <c r="AB114" t="s">
        <v>527</v>
      </c>
      <c r="AC114" t="s">
        <v>528</v>
      </c>
      <c r="AD114" s="175" t="s">
        <v>525</v>
      </c>
      <c r="AE114" s="175" t="s">
        <v>525</v>
      </c>
      <c r="AF114">
        <v>1</v>
      </c>
      <c r="AG114">
        <v>7</v>
      </c>
      <c r="AH114">
        <v>7</v>
      </c>
      <c r="AI114">
        <v>32.5</v>
      </c>
      <c r="AJ114">
        <v>32.5</v>
      </c>
    </row>
    <row r="115" spans="1:36" x14ac:dyDescent="0.2">
      <c r="A115">
        <v>7</v>
      </c>
      <c r="B115" t="s">
        <v>200</v>
      </c>
      <c r="C115" s="174" t="s">
        <v>205</v>
      </c>
      <c r="D115" t="s">
        <v>206</v>
      </c>
      <c r="E115" s="175" t="s">
        <v>520</v>
      </c>
      <c r="F115" s="175" t="s">
        <v>520</v>
      </c>
      <c r="G115" t="s">
        <v>532</v>
      </c>
      <c r="H115" t="s">
        <v>121</v>
      </c>
      <c r="I115" t="s">
        <v>538</v>
      </c>
      <c r="J115" t="s">
        <v>393</v>
      </c>
      <c r="K115" s="175" t="s">
        <v>520</v>
      </c>
      <c r="L115" t="s">
        <v>574</v>
      </c>
      <c r="M115" s="175" t="s">
        <v>520</v>
      </c>
      <c r="N115" s="175" t="s">
        <v>525</v>
      </c>
      <c r="O115" s="175" t="s">
        <v>520</v>
      </c>
      <c r="P115" s="175" t="s">
        <v>525</v>
      </c>
      <c r="Q115" s="175" t="s">
        <v>520</v>
      </c>
      <c r="R115" s="175" t="s">
        <v>525</v>
      </c>
      <c r="S115">
        <v>22</v>
      </c>
      <c r="T115">
        <v>0</v>
      </c>
      <c r="U115" s="531">
        <v>22</v>
      </c>
      <c r="V115" s="531">
        <v>0</v>
      </c>
      <c r="W115" s="531">
        <v>22</v>
      </c>
      <c r="X115" s="542">
        <v>0</v>
      </c>
      <c r="Y115">
        <v>50</v>
      </c>
      <c r="Z115">
        <v>1.2</v>
      </c>
      <c r="AA115" t="s">
        <v>526</v>
      </c>
      <c r="AB115" t="s">
        <v>527</v>
      </c>
      <c r="AC115" t="s">
        <v>528</v>
      </c>
      <c r="AD115" s="175" t="s">
        <v>525</v>
      </c>
      <c r="AE115" s="175" t="s">
        <v>525</v>
      </c>
      <c r="AF115">
        <v>1</v>
      </c>
      <c r="AG115">
        <v>6</v>
      </c>
      <c r="AH115">
        <v>6</v>
      </c>
      <c r="AI115">
        <v>30.5</v>
      </c>
      <c r="AJ115">
        <v>30.5</v>
      </c>
    </row>
    <row r="116" spans="1:36" x14ac:dyDescent="0.2">
      <c r="A116">
        <v>7</v>
      </c>
      <c r="B116" t="s">
        <v>200</v>
      </c>
      <c r="C116" s="174" t="s">
        <v>207</v>
      </c>
      <c r="D116" t="s">
        <v>208</v>
      </c>
      <c r="E116" s="175" t="s">
        <v>520</v>
      </c>
      <c r="F116" s="175" t="s">
        <v>520</v>
      </c>
      <c r="G116" t="s">
        <v>521</v>
      </c>
      <c r="H116" t="s">
        <v>124</v>
      </c>
      <c r="I116" t="s">
        <v>534</v>
      </c>
      <c r="J116" t="s">
        <v>396</v>
      </c>
      <c r="K116" s="175" t="s">
        <v>525</v>
      </c>
      <c r="L116" t="s">
        <v>574</v>
      </c>
      <c r="M116" s="175" t="s">
        <v>520</v>
      </c>
      <c r="N116" s="175" t="s">
        <v>520</v>
      </c>
      <c r="O116" s="175" t="s">
        <v>520</v>
      </c>
      <c r="P116" s="175" t="s">
        <v>520</v>
      </c>
      <c r="Q116" s="175" t="s">
        <v>520</v>
      </c>
      <c r="R116" s="175" t="s">
        <v>520</v>
      </c>
      <c r="S116">
        <v>19</v>
      </c>
      <c r="T116">
        <v>19</v>
      </c>
      <c r="U116" s="531">
        <v>19</v>
      </c>
      <c r="V116" s="531">
        <v>19</v>
      </c>
      <c r="W116" s="531">
        <v>19</v>
      </c>
      <c r="X116" s="542">
        <v>19</v>
      </c>
      <c r="Y116">
        <v>28</v>
      </c>
      <c r="Z116">
        <v>0.8</v>
      </c>
      <c r="AA116" t="s">
        <v>530</v>
      </c>
      <c r="AB116" t="s">
        <v>531</v>
      </c>
      <c r="AC116" t="s">
        <v>531</v>
      </c>
      <c r="AD116" s="175" t="s">
        <v>525</v>
      </c>
      <c r="AE116" s="175" t="s">
        <v>525</v>
      </c>
      <c r="AF116">
        <v>2</v>
      </c>
      <c r="AG116">
        <v>6</v>
      </c>
      <c r="AH116">
        <v>6</v>
      </c>
      <c r="AI116">
        <v>38.5</v>
      </c>
      <c r="AJ116">
        <v>38.5</v>
      </c>
    </row>
    <row r="117" spans="1:36" x14ac:dyDescent="0.2">
      <c r="A117">
        <v>8</v>
      </c>
      <c r="B117" t="s">
        <v>56</v>
      </c>
      <c r="C117" s="174" t="s">
        <v>249</v>
      </c>
      <c r="D117" t="s">
        <v>250</v>
      </c>
      <c r="E117" s="175" t="s">
        <v>520</v>
      </c>
      <c r="F117" s="175" t="s">
        <v>520</v>
      </c>
      <c r="G117" t="s">
        <v>532</v>
      </c>
      <c r="H117" t="s">
        <v>121</v>
      </c>
      <c r="I117" t="s">
        <v>538</v>
      </c>
      <c r="J117" t="s">
        <v>395</v>
      </c>
      <c r="K117" s="175" t="s">
        <v>520</v>
      </c>
      <c r="L117" t="s">
        <v>575</v>
      </c>
      <c r="M117" s="175" t="s">
        <v>525</v>
      </c>
      <c r="N117" s="175" t="s">
        <v>520</v>
      </c>
      <c r="O117" s="175" t="s">
        <v>525</v>
      </c>
      <c r="P117" s="175" t="s">
        <v>525</v>
      </c>
      <c r="Q117" s="175" t="s">
        <v>525</v>
      </c>
      <c r="R117" s="175" t="s">
        <v>520</v>
      </c>
      <c r="S117">
        <v>0</v>
      </c>
      <c r="T117">
        <v>26</v>
      </c>
      <c r="U117" s="531">
        <v>0</v>
      </c>
      <c r="V117" s="531">
        <v>0</v>
      </c>
      <c r="W117" s="531">
        <v>0</v>
      </c>
      <c r="X117" s="542">
        <v>26</v>
      </c>
      <c r="Y117">
        <v>24</v>
      </c>
      <c r="Z117">
        <v>1</v>
      </c>
      <c r="AA117" t="s">
        <v>526</v>
      </c>
      <c r="AB117" t="s">
        <v>527</v>
      </c>
      <c r="AC117" t="s">
        <v>528</v>
      </c>
      <c r="AD117" s="175" t="s">
        <v>525</v>
      </c>
      <c r="AE117" s="175" t="s">
        <v>525</v>
      </c>
      <c r="AF117">
        <v>1</v>
      </c>
      <c r="AG117">
        <v>6</v>
      </c>
      <c r="AH117">
        <v>6</v>
      </c>
      <c r="AI117">
        <v>30.5</v>
      </c>
      <c r="AJ117">
        <v>30.5</v>
      </c>
    </row>
    <row r="118" spans="1:36" x14ac:dyDescent="0.2">
      <c r="A118">
        <v>8</v>
      </c>
      <c r="B118" t="s">
        <v>56</v>
      </c>
      <c r="C118" s="174" t="s">
        <v>251</v>
      </c>
      <c r="D118" t="s">
        <v>488</v>
      </c>
      <c r="E118" s="175" t="s">
        <v>520</v>
      </c>
      <c r="F118" s="175" t="s">
        <v>520</v>
      </c>
      <c r="G118" t="s">
        <v>532</v>
      </c>
      <c r="H118" t="s">
        <v>124</v>
      </c>
      <c r="I118" t="s">
        <v>536</v>
      </c>
      <c r="J118" t="s">
        <v>395</v>
      </c>
      <c r="K118" s="175" t="s">
        <v>525</v>
      </c>
      <c r="L118" t="s">
        <v>575</v>
      </c>
      <c r="M118" s="175" t="s">
        <v>520</v>
      </c>
      <c r="N118" s="175" t="s">
        <v>525</v>
      </c>
      <c r="O118" s="175" t="s">
        <v>525</v>
      </c>
      <c r="P118" s="175" t="s">
        <v>525</v>
      </c>
      <c r="Q118" s="175" t="s">
        <v>520</v>
      </c>
      <c r="R118" s="175" t="s">
        <v>525</v>
      </c>
      <c r="S118">
        <v>17</v>
      </c>
      <c r="T118">
        <v>0</v>
      </c>
      <c r="U118" s="531">
        <v>0</v>
      </c>
      <c r="V118" s="531">
        <v>0</v>
      </c>
      <c r="W118" s="531">
        <v>17</v>
      </c>
      <c r="X118" s="542">
        <v>0</v>
      </c>
      <c r="Y118">
        <v>44</v>
      </c>
      <c r="Z118">
        <v>1</v>
      </c>
      <c r="AA118" t="s">
        <v>530</v>
      </c>
      <c r="AB118" t="s">
        <v>543</v>
      </c>
      <c r="AC118" t="s">
        <v>543</v>
      </c>
      <c r="AD118" s="175" t="s">
        <v>525</v>
      </c>
      <c r="AE118" s="175" t="s">
        <v>525</v>
      </c>
      <c r="AF118">
        <v>1</v>
      </c>
      <c r="AG118">
        <v>7</v>
      </c>
      <c r="AH118">
        <v>7</v>
      </c>
      <c r="AI118">
        <v>34.5</v>
      </c>
      <c r="AJ118">
        <v>34.5</v>
      </c>
    </row>
    <row r="119" spans="1:36" x14ac:dyDescent="0.2">
      <c r="A119">
        <v>8</v>
      </c>
      <c r="B119" t="s">
        <v>45</v>
      </c>
      <c r="C119" s="174" t="s">
        <v>171</v>
      </c>
      <c r="D119" t="s">
        <v>172</v>
      </c>
      <c r="E119" s="175" t="s">
        <v>520</v>
      </c>
      <c r="F119" s="175" t="s">
        <v>520</v>
      </c>
      <c r="G119" t="s">
        <v>532</v>
      </c>
      <c r="H119" t="s">
        <v>129</v>
      </c>
      <c r="I119" t="s">
        <v>129</v>
      </c>
      <c r="J119" t="s">
        <v>395</v>
      </c>
      <c r="K119" s="175" t="s">
        <v>520</v>
      </c>
      <c r="L119" t="s">
        <v>575</v>
      </c>
      <c r="M119" s="175" t="s">
        <v>525</v>
      </c>
      <c r="N119" s="175" t="s">
        <v>525</v>
      </c>
      <c r="O119" s="175" t="s">
        <v>520</v>
      </c>
      <c r="P119" s="175" t="s">
        <v>525</v>
      </c>
      <c r="Q119" s="175" t="s">
        <v>525</v>
      </c>
      <c r="R119" s="175" t="s">
        <v>525</v>
      </c>
      <c r="S119">
        <v>0</v>
      </c>
      <c r="T119">
        <v>0</v>
      </c>
      <c r="U119" s="531">
        <v>26</v>
      </c>
      <c r="V119" s="531">
        <v>0</v>
      </c>
      <c r="W119" s="531">
        <v>0</v>
      </c>
      <c r="X119" s="542">
        <v>0</v>
      </c>
      <c r="Y119">
        <v>240</v>
      </c>
      <c r="Z119">
        <v>4</v>
      </c>
      <c r="AA119" t="s">
        <v>541</v>
      </c>
      <c r="AB119" t="s">
        <v>528</v>
      </c>
      <c r="AC119" t="s">
        <v>528</v>
      </c>
      <c r="AD119" s="175" t="s">
        <v>525</v>
      </c>
      <c r="AE119" s="175" t="s">
        <v>525</v>
      </c>
      <c r="AF119">
        <v>1</v>
      </c>
      <c r="AG119">
        <v>9</v>
      </c>
      <c r="AH119">
        <v>9</v>
      </c>
      <c r="AI119">
        <v>36.5</v>
      </c>
      <c r="AJ119">
        <v>36.5</v>
      </c>
    </row>
    <row r="120" spans="1:36" x14ac:dyDescent="0.2">
      <c r="A120">
        <v>8</v>
      </c>
      <c r="B120" t="s">
        <v>45</v>
      </c>
      <c r="C120" s="174" t="s">
        <v>173</v>
      </c>
      <c r="D120" t="s">
        <v>174</v>
      </c>
      <c r="E120" s="175" t="s">
        <v>520</v>
      </c>
      <c r="F120" s="175" t="s">
        <v>520</v>
      </c>
      <c r="G120" t="s">
        <v>532</v>
      </c>
      <c r="H120" t="s">
        <v>129</v>
      </c>
      <c r="I120" t="s">
        <v>129</v>
      </c>
      <c r="J120" t="s">
        <v>395</v>
      </c>
      <c r="K120" s="175" t="s">
        <v>520</v>
      </c>
      <c r="L120" t="s">
        <v>575</v>
      </c>
      <c r="M120" s="175" t="s">
        <v>525</v>
      </c>
      <c r="N120" s="175" t="s">
        <v>525</v>
      </c>
      <c r="O120" s="175" t="s">
        <v>525</v>
      </c>
      <c r="P120" s="175" t="s">
        <v>520</v>
      </c>
      <c r="Q120" s="175" t="s">
        <v>525</v>
      </c>
      <c r="R120" s="175" t="s">
        <v>525</v>
      </c>
      <c r="S120">
        <v>0</v>
      </c>
      <c r="T120">
        <v>0</v>
      </c>
      <c r="U120" s="531">
        <v>0</v>
      </c>
      <c r="V120" s="531">
        <v>26</v>
      </c>
      <c r="W120" s="531">
        <v>0</v>
      </c>
      <c r="X120" s="542">
        <v>0</v>
      </c>
      <c r="Y120">
        <v>240</v>
      </c>
      <c r="Z120">
        <v>3.6</v>
      </c>
      <c r="AA120" t="s">
        <v>526</v>
      </c>
      <c r="AB120" t="s">
        <v>527</v>
      </c>
      <c r="AC120" t="s">
        <v>528</v>
      </c>
      <c r="AD120" s="175" t="s">
        <v>525</v>
      </c>
      <c r="AE120" s="175" t="s">
        <v>525</v>
      </c>
      <c r="AF120">
        <v>1</v>
      </c>
      <c r="AG120">
        <v>8.5</v>
      </c>
      <c r="AH120">
        <v>8.5</v>
      </c>
      <c r="AI120">
        <v>35.5</v>
      </c>
      <c r="AJ120">
        <v>35.5</v>
      </c>
    </row>
    <row r="121" spans="1:36" x14ac:dyDescent="0.2">
      <c r="A121">
        <v>8</v>
      </c>
      <c r="B121" t="s">
        <v>45</v>
      </c>
      <c r="C121" s="174" t="s">
        <v>175</v>
      </c>
      <c r="D121" t="s">
        <v>176</v>
      </c>
      <c r="E121" s="175" t="s">
        <v>520</v>
      </c>
      <c r="F121" s="175" t="s">
        <v>520</v>
      </c>
      <c r="G121" t="s">
        <v>532</v>
      </c>
      <c r="H121" t="s">
        <v>124</v>
      </c>
      <c r="I121" t="s">
        <v>545</v>
      </c>
      <c r="J121" t="s">
        <v>396</v>
      </c>
      <c r="K121" s="175" t="s">
        <v>525</v>
      </c>
      <c r="L121" t="s">
        <v>575</v>
      </c>
      <c r="M121" s="175" t="s">
        <v>520</v>
      </c>
      <c r="N121" s="175" t="s">
        <v>520</v>
      </c>
      <c r="O121" s="175" t="s">
        <v>520</v>
      </c>
      <c r="P121" s="175" t="s">
        <v>520</v>
      </c>
      <c r="Q121" s="175" t="s">
        <v>520</v>
      </c>
      <c r="R121" s="175" t="s">
        <v>520</v>
      </c>
      <c r="S121">
        <v>22</v>
      </c>
      <c r="T121">
        <v>22</v>
      </c>
      <c r="U121" s="531">
        <v>22</v>
      </c>
      <c r="V121" s="531">
        <v>22</v>
      </c>
      <c r="W121" s="531">
        <v>22</v>
      </c>
      <c r="X121" s="542">
        <v>22</v>
      </c>
      <c r="Y121">
        <v>180</v>
      </c>
      <c r="Z121">
        <v>3</v>
      </c>
      <c r="AA121" t="s">
        <v>530</v>
      </c>
      <c r="AB121" t="s">
        <v>528</v>
      </c>
      <c r="AC121" t="s">
        <v>528</v>
      </c>
      <c r="AD121" s="175" t="s">
        <v>525</v>
      </c>
      <c r="AE121" s="175" t="s">
        <v>520</v>
      </c>
      <c r="AF121">
        <v>1</v>
      </c>
      <c r="AG121">
        <v>8.5</v>
      </c>
      <c r="AH121">
        <v>8.5</v>
      </c>
      <c r="AI121">
        <v>35.5</v>
      </c>
      <c r="AJ121">
        <v>46.5</v>
      </c>
    </row>
    <row r="122" spans="1:36" x14ac:dyDescent="0.2">
      <c r="A122">
        <v>8</v>
      </c>
      <c r="B122" t="s">
        <v>45</v>
      </c>
      <c r="C122" s="174" t="s">
        <v>177</v>
      </c>
      <c r="D122" t="s">
        <v>178</v>
      </c>
      <c r="E122" s="175" t="s">
        <v>520</v>
      </c>
      <c r="F122" s="175" t="s">
        <v>520</v>
      </c>
      <c r="G122" t="s">
        <v>539</v>
      </c>
      <c r="H122" t="s">
        <v>522</v>
      </c>
      <c r="I122" t="s">
        <v>523</v>
      </c>
      <c r="J122" t="s">
        <v>402</v>
      </c>
      <c r="K122" s="175" t="s">
        <v>520</v>
      </c>
      <c r="L122" t="s">
        <v>575</v>
      </c>
      <c r="M122" s="175" t="s">
        <v>525</v>
      </c>
      <c r="N122" s="175" t="s">
        <v>525</v>
      </c>
      <c r="O122" s="175" t="s">
        <v>525</v>
      </c>
      <c r="P122" s="175" t="s">
        <v>525</v>
      </c>
      <c r="Q122" s="175" t="s">
        <v>525</v>
      </c>
      <c r="R122" s="175" t="s">
        <v>525</v>
      </c>
      <c r="S122">
        <v>0</v>
      </c>
      <c r="T122">
        <v>0</v>
      </c>
      <c r="U122" s="531">
        <v>0</v>
      </c>
      <c r="V122" s="531">
        <v>0</v>
      </c>
      <c r="W122" s="531">
        <v>0</v>
      </c>
      <c r="X122" s="542">
        <v>0</v>
      </c>
      <c r="Y122">
        <v>82</v>
      </c>
      <c r="Z122">
        <v>1.8</v>
      </c>
      <c r="AA122" t="s">
        <v>526</v>
      </c>
      <c r="AB122" t="s">
        <v>527</v>
      </c>
      <c r="AC122" t="s">
        <v>528</v>
      </c>
      <c r="AD122" s="175" t="s">
        <v>525</v>
      </c>
      <c r="AE122" s="175" t="s">
        <v>525</v>
      </c>
      <c r="AF122">
        <v>1</v>
      </c>
      <c r="AG122">
        <v>6.5</v>
      </c>
      <c r="AH122">
        <v>6.5</v>
      </c>
      <c r="AI122">
        <v>31.5</v>
      </c>
      <c r="AJ122">
        <v>31.5</v>
      </c>
    </row>
    <row r="123" spans="1:36" x14ac:dyDescent="0.2">
      <c r="A123">
        <v>8</v>
      </c>
      <c r="B123" t="s">
        <v>46</v>
      </c>
      <c r="C123" s="174" t="s">
        <v>293</v>
      </c>
      <c r="D123" t="s">
        <v>294</v>
      </c>
      <c r="E123" s="175" t="s">
        <v>520</v>
      </c>
      <c r="F123" s="175" t="s">
        <v>520</v>
      </c>
      <c r="G123" t="s">
        <v>521</v>
      </c>
      <c r="H123" t="s">
        <v>522</v>
      </c>
      <c r="I123" t="s">
        <v>523</v>
      </c>
      <c r="J123" t="s">
        <v>402</v>
      </c>
      <c r="K123" s="175" t="s">
        <v>520</v>
      </c>
      <c r="L123" t="s">
        <v>576</v>
      </c>
      <c r="M123" s="175" t="s">
        <v>525</v>
      </c>
      <c r="N123" s="175" t="s">
        <v>525</v>
      </c>
      <c r="O123" s="175" t="s">
        <v>525</v>
      </c>
      <c r="P123" s="175" t="s">
        <v>525</v>
      </c>
      <c r="Q123" s="175" t="s">
        <v>525</v>
      </c>
      <c r="R123" s="175" t="s">
        <v>525</v>
      </c>
      <c r="S123">
        <v>0</v>
      </c>
      <c r="T123">
        <v>0</v>
      </c>
      <c r="U123" s="531">
        <v>0</v>
      </c>
      <c r="V123" s="531">
        <v>0</v>
      </c>
      <c r="W123" s="531">
        <v>0</v>
      </c>
      <c r="X123" s="542">
        <v>0</v>
      </c>
      <c r="Y123">
        <v>240</v>
      </c>
      <c r="Z123">
        <v>4</v>
      </c>
      <c r="AA123" t="s">
        <v>526</v>
      </c>
      <c r="AB123" t="s">
        <v>527</v>
      </c>
      <c r="AC123" t="s">
        <v>528</v>
      </c>
      <c r="AD123" s="175" t="s">
        <v>525</v>
      </c>
      <c r="AE123" s="175" t="s">
        <v>525</v>
      </c>
      <c r="AF123">
        <v>1</v>
      </c>
      <c r="AG123">
        <v>9</v>
      </c>
      <c r="AH123">
        <v>9</v>
      </c>
      <c r="AI123">
        <v>36.5</v>
      </c>
      <c r="AJ123">
        <v>36.5</v>
      </c>
    </row>
    <row r="124" spans="1:36" x14ac:dyDescent="0.2">
      <c r="A124">
        <v>8</v>
      </c>
      <c r="B124" t="s">
        <v>46</v>
      </c>
      <c r="C124" s="174" t="s">
        <v>295</v>
      </c>
      <c r="D124" t="s">
        <v>296</v>
      </c>
      <c r="E124" s="175" t="s">
        <v>520</v>
      </c>
      <c r="F124" s="175" t="s">
        <v>520</v>
      </c>
      <c r="G124" t="s">
        <v>521</v>
      </c>
      <c r="H124" t="s">
        <v>124</v>
      </c>
      <c r="I124" t="s">
        <v>533</v>
      </c>
      <c r="J124" t="s">
        <v>394</v>
      </c>
      <c r="K124" s="175" t="s">
        <v>525</v>
      </c>
      <c r="L124" t="s">
        <v>576</v>
      </c>
      <c r="M124" s="175" t="s">
        <v>520</v>
      </c>
      <c r="N124" s="175" t="s">
        <v>520</v>
      </c>
      <c r="O124" s="175" t="s">
        <v>520</v>
      </c>
      <c r="P124" s="175" t="s">
        <v>520</v>
      </c>
      <c r="Q124" s="175" t="s">
        <v>520</v>
      </c>
      <c r="R124" s="175" t="s">
        <v>520</v>
      </c>
      <c r="S124">
        <v>18</v>
      </c>
      <c r="T124">
        <v>18</v>
      </c>
      <c r="U124" s="531">
        <v>18</v>
      </c>
      <c r="V124" s="531">
        <v>18</v>
      </c>
      <c r="W124" s="531">
        <v>18</v>
      </c>
      <c r="X124" s="542">
        <v>18</v>
      </c>
      <c r="Y124">
        <v>200</v>
      </c>
      <c r="Z124">
        <v>3.2</v>
      </c>
      <c r="AA124" t="s">
        <v>526</v>
      </c>
      <c r="AB124" t="s">
        <v>527</v>
      </c>
      <c r="AC124" t="s">
        <v>562</v>
      </c>
      <c r="AD124" s="175" t="s">
        <v>525</v>
      </c>
      <c r="AE124" s="175" t="s">
        <v>525</v>
      </c>
      <c r="AF124">
        <v>1</v>
      </c>
      <c r="AG124">
        <v>8</v>
      </c>
      <c r="AH124">
        <v>8</v>
      </c>
      <c r="AI124">
        <v>34.5</v>
      </c>
      <c r="AJ124">
        <v>34.5</v>
      </c>
    </row>
    <row r="125" spans="1:36" s="389" customFormat="1" x14ac:dyDescent="0.2">
      <c r="U125" s="532"/>
      <c r="W125" s="389">
        <f>SUM(W2:W124)</f>
        <v>824</v>
      </c>
    </row>
    <row r="126" spans="1:36" s="389" customFormat="1" x14ac:dyDescent="0.2">
      <c r="U126" s="532"/>
    </row>
    <row r="127" spans="1:36" s="389" customFormat="1" x14ac:dyDescent="0.2">
      <c r="U127" s="532"/>
    </row>
    <row r="128" spans="1:36" s="389" customFormat="1" x14ac:dyDescent="0.2">
      <c r="A128" s="558" t="s">
        <v>815</v>
      </c>
      <c r="U128" s="532"/>
    </row>
    <row r="129" spans="1:21" s="389" customFormat="1" x14ac:dyDescent="0.2">
      <c r="A129" s="558" t="s">
        <v>808</v>
      </c>
      <c r="U129" s="532"/>
    </row>
    <row r="130" spans="1:21" s="389" customFormat="1" x14ac:dyDescent="0.2">
      <c r="A130" s="558" t="s">
        <v>809</v>
      </c>
      <c r="U130" s="532"/>
    </row>
    <row r="131" spans="1:21" s="389" customFormat="1" x14ac:dyDescent="0.2">
      <c r="A131" s="558" t="s">
        <v>810</v>
      </c>
      <c r="U131" s="532"/>
    </row>
    <row r="132" spans="1:21" s="389" customFormat="1" x14ac:dyDescent="0.2">
      <c r="A132" s="558" t="s">
        <v>811</v>
      </c>
      <c r="U132" s="532"/>
    </row>
    <row r="133" spans="1:21" s="389" customFormat="1" x14ac:dyDescent="0.2">
      <c r="A133" s="558" t="s">
        <v>812</v>
      </c>
      <c r="U133" s="532"/>
    </row>
    <row r="134" spans="1:21" s="389" customFormat="1" x14ac:dyDescent="0.2">
      <c r="A134" s="558" t="s">
        <v>813</v>
      </c>
      <c r="U134" s="532"/>
    </row>
    <row r="135" spans="1:21" s="389" customFormat="1" x14ac:dyDescent="0.2">
      <c r="A135" s="558" t="s">
        <v>814</v>
      </c>
      <c r="U135" s="532"/>
    </row>
    <row r="136" spans="1:21" s="389" customFormat="1" x14ac:dyDescent="0.2">
      <c r="A136" s="558" t="s">
        <v>816</v>
      </c>
      <c r="U136" s="532"/>
    </row>
    <row r="137" spans="1:21" s="389" customFormat="1" x14ac:dyDescent="0.2">
      <c r="A137" s="558" t="s">
        <v>817</v>
      </c>
      <c r="U137" s="532"/>
    </row>
    <row r="138" spans="1:21" s="389" customFormat="1" x14ac:dyDescent="0.2">
      <c r="A138" s="558"/>
      <c r="U138" s="532"/>
    </row>
    <row r="139" spans="1:21" s="389" customFormat="1" x14ac:dyDescent="0.2">
      <c r="A139" s="558"/>
      <c r="U139" s="532"/>
    </row>
    <row r="140" spans="1:21" s="389" customFormat="1" x14ac:dyDescent="0.2">
      <c r="A140" s="558"/>
      <c r="U140" s="532"/>
    </row>
    <row r="141" spans="1:21" s="389" customFormat="1" x14ac:dyDescent="0.2">
      <c r="A141" s="558"/>
      <c r="U141" s="532"/>
    </row>
    <row r="142" spans="1:21" s="389" customFormat="1" x14ac:dyDescent="0.2">
      <c r="A142" s="558"/>
      <c r="U142" s="532"/>
    </row>
    <row r="143" spans="1:21" s="389" customFormat="1" x14ac:dyDescent="0.2">
      <c r="A143" s="558"/>
      <c r="U143" s="532"/>
    </row>
    <row r="144" spans="1:21" s="389" customFormat="1" x14ac:dyDescent="0.2">
      <c r="U144" s="532"/>
    </row>
    <row r="145" spans="21:21" s="389" customFormat="1" x14ac:dyDescent="0.2">
      <c r="U145" s="532"/>
    </row>
    <row r="146" spans="21:21" s="389" customFormat="1" x14ac:dyDescent="0.2">
      <c r="U146" s="532"/>
    </row>
    <row r="147" spans="21:21" s="389" customFormat="1" x14ac:dyDescent="0.2">
      <c r="U147" s="532"/>
    </row>
    <row r="148" spans="21:21" s="389" customFormat="1" x14ac:dyDescent="0.2">
      <c r="U148" s="532"/>
    </row>
    <row r="149" spans="21:21" s="389" customFormat="1" x14ac:dyDescent="0.2">
      <c r="U149" s="532"/>
    </row>
    <row r="150" spans="21:21" s="389" customFormat="1" x14ac:dyDescent="0.2">
      <c r="U150" s="532"/>
    </row>
    <row r="151" spans="21:21" s="389" customFormat="1" x14ac:dyDescent="0.2">
      <c r="U151" s="532"/>
    </row>
    <row r="152" spans="21:21" s="389" customFormat="1" x14ac:dyDescent="0.2">
      <c r="U152" s="532"/>
    </row>
    <row r="153" spans="21:21" s="389" customFormat="1" x14ac:dyDescent="0.2">
      <c r="U153" s="532"/>
    </row>
    <row r="154" spans="21:21" s="389" customFormat="1" x14ac:dyDescent="0.2">
      <c r="U154" s="532"/>
    </row>
    <row r="155" spans="21:21" s="389" customFormat="1" x14ac:dyDescent="0.2">
      <c r="U155" s="532"/>
    </row>
    <row r="156" spans="21:21" s="389" customFormat="1" x14ac:dyDescent="0.2">
      <c r="U156" s="532"/>
    </row>
    <row r="157" spans="21:21" s="389" customFormat="1" x14ac:dyDescent="0.2">
      <c r="U157" s="532"/>
    </row>
    <row r="158" spans="21:21" s="389" customFormat="1" x14ac:dyDescent="0.2">
      <c r="U158" s="532"/>
    </row>
    <row r="159" spans="21:21" s="389" customFormat="1" x14ac:dyDescent="0.2">
      <c r="U159" s="532"/>
    </row>
    <row r="160" spans="21:21" s="389" customFormat="1" x14ac:dyDescent="0.2">
      <c r="U160" s="532"/>
    </row>
    <row r="161" spans="21:21" s="389" customFormat="1" x14ac:dyDescent="0.2">
      <c r="U161" s="532"/>
    </row>
    <row r="162" spans="21:21" s="389" customFormat="1" x14ac:dyDescent="0.2">
      <c r="U162" s="532"/>
    </row>
    <row r="163" spans="21:21" s="389" customFormat="1" x14ac:dyDescent="0.2">
      <c r="U163" s="532"/>
    </row>
    <row r="164" spans="21:21" s="389" customFormat="1" x14ac:dyDescent="0.2">
      <c r="U164" s="532"/>
    </row>
    <row r="165" spans="21:21" s="389" customFormat="1" x14ac:dyDescent="0.2">
      <c r="U165" s="532"/>
    </row>
    <row r="166" spans="21:21" s="389" customFormat="1" x14ac:dyDescent="0.2">
      <c r="U166" s="532"/>
    </row>
    <row r="167" spans="21:21" s="389" customFormat="1" x14ac:dyDescent="0.2">
      <c r="U167" s="532"/>
    </row>
    <row r="168" spans="21:21" s="389" customFormat="1" x14ac:dyDescent="0.2">
      <c r="U168" s="532"/>
    </row>
    <row r="169" spans="21:21" s="389" customFormat="1" x14ac:dyDescent="0.2">
      <c r="U169" s="532"/>
    </row>
    <row r="170" spans="21:21" s="389" customFormat="1" x14ac:dyDescent="0.2">
      <c r="U170" s="532"/>
    </row>
    <row r="171" spans="21:21" s="389" customFormat="1" x14ac:dyDescent="0.2">
      <c r="U171" s="532"/>
    </row>
    <row r="172" spans="21:21" s="389" customFormat="1" x14ac:dyDescent="0.2">
      <c r="U172" s="532"/>
    </row>
    <row r="173" spans="21:21" s="389" customFormat="1" x14ac:dyDescent="0.2">
      <c r="U173" s="532"/>
    </row>
    <row r="174" spans="21:21" s="389" customFormat="1" x14ac:dyDescent="0.2">
      <c r="U174" s="532"/>
    </row>
    <row r="175" spans="21:21" s="389" customFormat="1" x14ac:dyDescent="0.2">
      <c r="U175" s="532"/>
    </row>
    <row r="176" spans="21:21" s="389" customFormat="1" x14ac:dyDescent="0.2">
      <c r="U176" s="532"/>
    </row>
    <row r="177" spans="21:21" s="389" customFormat="1" x14ac:dyDescent="0.2">
      <c r="U177" s="532"/>
    </row>
    <row r="178" spans="21:21" s="389" customFormat="1" x14ac:dyDescent="0.2">
      <c r="U178" s="532"/>
    </row>
    <row r="179" spans="21:21" s="389" customFormat="1" x14ac:dyDescent="0.2">
      <c r="U179" s="532"/>
    </row>
    <row r="180" spans="21:21" s="389" customFormat="1" x14ac:dyDescent="0.2">
      <c r="U180" s="532"/>
    </row>
    <row r="181" spans="21:21" s="389" customFormat="1" x14ac:dyDescent="0.2">
      <c r="U181" s="532"/>
    </row>
  </sheetData>
  <autoFilter ref="A1:AJ1"/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3"/>
  <sheetViews>
    <sheetView workbookViewId="0">
      <pane xSplit="4" ySplit="1" topLeftCell="E92" activePane="bottomRight" state="frozen"/>
      <selection pane="topRight" activeCell="E1" sqref="E1"/>
      <selection pane="bottomLeft" activeCell="A2" sqref="A2"/>
      <selection pane="bottomRight" activeCell="E108" sqref="E108"/>
    </sheetView>
  </sheetViews>
  <sheetFormatPr defaultRowHeight="12.75" x14ac:dyDescent="0.2"/>
  <cols>
    <col min="1" max="2" width="9.140625" style="389"/>
    <col min="3" max="3" width="16.140625" style="389" bestFit="1" customWidth="1"/>
    <col min="4" max="4" width="40.85546875" style="389" customWidth="1"/>
    <col min="5" max="5" width="9.7109375" style="389" bestFit="1" customWidth="1"/>
    <col min="6" max="6" width="13" style="389" customWidth="1"/>
    <col min="7" max="7" width="10.85546875" style="389" customWidth="1"/>
    <col min="8" max="8" width="10.7109375" style="389" customWidth="1"/>
    <col min="9" max="9" width="9.85546875" style="389" customWidth="1"/>
    <col min="10" max="11" width="13.140625" style="389" customWidth="1"/>
    <col min="12" max="12" width="13" style="389" customWidth="1"/>
    <col min="13" max="13" width="10.5703125" style="389" customWidth="1"/>
    <col min="14" max="14" width="11.7109375" style="389" customWidth="1"/>
    <col min="15" max="15" width="11.140625" style="389" customWidth="1"/>
    <col min="16" max="17" width="10.140625" style="389" bestFit="1" customWidth="1"/>
    <col min="18" max="18" width="8.5703125" style="622" bestFit="1" customWidth="1"/>
    <col min="19" max="19" width="19.28515625" style="389" customWidth="1"/>
    <col min="20" max="20" width="9.140625" style="346"/>
    <col min="21" max="16384" width="9.140625" style="389"/>
  </cols>
  <sheetData>
    <row r="1" spans="1:20" s="629" customFormat="1" ht="77.25" thickBot="1" x14ac:dyDescent="0.25">
      <c r="A1" s="186" t="s">
        <v>474</v>
      </c>
      <c r="B1" s="186" t="s">
        <v>475</v>
      </c>
      <c r="C1" s="623" t="s">
        <v>476</v>
      </c>
      <c r="D1" s="623" t="s">
        <v>477</v>
      </c>
      <c r="E1" s="186" t="s">
        <v>478</v>
      </c>
      <c r="F1" s="624" t="s">
        <v>823</v>
      </c>
      <c r="G1" s="625" t="s">
        <v>479</v>
      </c>
      <c r="H1" s="626" t="s">
        <v>480</v>
      </c>
      <c r="I1" s="626" t="s">
        <v>481</v>
      </c>
      <c r="J1" s="624" t="s">
        <v>824</v>
      </c>
      <c r="K1" s="624" t="s">
        <v>825</v>
      </c>
      <c r="L1" s="626" t="s">
        <v>482</v>
      </c>
      <c r="M1" s="626" t="s">
        <v>483</v>
      </c>
      <c r="N1" s="626" t="s">
        <v>484</v>
      </c>
      <c r="O1" s="626" t="s">
        <v>485</v>
      </c>
      <c r="P1" s="627"/>
      <c r="Q1" s="624" t="s">
        <v>826</v>
      </c>
      <c r="R1" s="628" t="s">
        <v>851</v>
      </c>
      <c r="S1" s="628"/>
      <c r="T1" s="345"/>
    </row>
    <row r="2" spans="1:20" x14ac:dyDescent="0.2">
      <c r="A2" s="389">
        <v>1</v>
      </c>
      <c r="B2" s="389" t="s">
        <v>11</v>
      </c>
      <c r="C2" s="630" t="s">
        <v>148</v>
      </c>
      <c r="D2" s="389" t="s">
        <v>149</v>
      </c>
      <c r="E2" s="389" t="s">
        <v>395</v>
      </c>
      <c r="F2" s="622">
        <v>0</v>
      </c>
      <c r="G2" s="622">
        <v>0</v>
      </c>
      <c r="H2" s="622">
        <v>0</v>
      </c>
      <c r="I2" s="622">
        <v>0</v>
      </c>
      <c r="J2" s="622">
        <v>0</v>
      </c>
      <c r="K2" s="622">
        <v>0</v>
      </c>
      <c r="L2" s="622">
        <v>0</v>
      </c>
      <c r="M2" s="622">
        <v>0</v>
      </c>
      <c r="N2" s="622">
        <v>0</v>
      </c>
      <c r="O2" s="622">
        <v>0</v>
      </c>
      <c r="P2" s="389" t="s">
        <v>17</v>
      </c>
      <c r="Q2" s="622">
        <v>0</v>
      </c>
      <c r="R2" s="622">
        <v>0</v>
      </c>
      <c r="S2" s="631"/>
    </row>
    <row r="3" spans="1:20" x14ac:dyDescent="0.2">
      <c r="A3" s="389">
        <v>1</v>
      </c>
      <c r="B3" s="389" t="s">
        <v>11</v>
      </c>
      <c r="C3" s="630" t="s">
        <v>150</v>
      </c>
      <c r="D3" s="389" t="s">
        <v>151</v>
      </c>
      <c r="E3" s="389" t="s">
        <v>395</v>
      </c>
      <c r="F3" s="622">
        <v>18087.68</v>
      </c>
      <c r="G3" s="622">
        <v>0</v>
      </c>
      <c r="H3" s="622">
        <v>2719.2</v>
      </c>
      <c r="I3" s="622">
        <v>1799</v>
      </c>
      <c r="J3" s="622">
        <v>17588.48</v>
      </c>
      <c r="K3" s="622">
        <v>4010.24</v>
      </c>
      <c r="L3" s="622">
        <v>4944</v>
      </c>
      <c r="M3" s="622">
        <v>49148.6</v>
      </c>
      <c r="N3" s="622">
        <v>0</v>
      </c>
      <c r="O3" s="622">
        <v>25817.759580000002</v>
      </c>
      <c r="P3" s="389" t="s">
        <v>17</v>
      </c>
      <c r="Q3" s="622">
        <v>75515</v>
      </c>
      <c r="R3" s="622">
        <v>0</v>
      </c>
      <c r="S3" s="631"/>
    </row>
    <row r="4" spans="1:20" x14ac:dyDescent="0.2">
      <c r="A4" s="389">
        <v>1</v>
      </c>
      <c r="B4" s="389" t="s">
        <v>11</v>
      </c>
      <c r="C4" s="630" t="s">
        <v>152</v>
      </c>
      <c r="D4" s="389" t="s">
        <v>153</v>
      </c>
      <c r="E4" s="389" t="s">
        <v>395</v>
      </c>
      <c r="F4" s="622">
        <v>0</v>
      </c>
      <c r="G4" s="622">
        <v>0</v>
      </c>
      <c r="H4" s="622">
        <v>0</v>
      </c>
      <c r="I4" s="622">
        <v>0</v>
      </c>
      <c r="J4" s="622">
        <v>0</v>
      </c>
      <c r="K4" s="622">
        <v>0</v>
      </c>
      <c r="L4" s="622">
        <v>0</v>
      </c>
      <c r="M4" s="622">
        <v>0</v>
      </c>
      <c r="N4" s="622">
        <v>0</v>
      </c>
      <c r="O4" s="622">
        <v>0</v>
      </c>
      <c r="P4" s="389" t="s">
        <v>17</v>
      </c>
      <c r="Q4" s="622">
        <v>0</v>
      </c>
      <c r="R4" s="622">
        <v>0</v>
      </c>
      <c r="S4" s="631"/>
    </row>
    <row r="5" spans="1:20" x14ac:dyDescent="0.2">
      <c r="A5" s="389">
        <v>1</v>
      </c>
      <c r="B5" s="389" t="s">
        <v>50</v>
      </c>
      <c r="C5" s="630" t="s">
        <v>280</v>
      </c>
      <c r="D5" s="389" t="s">
        <v>281</v>
      </c>
      <c r="E5" s="389" t="s">
        <v>395</v>
      </c>
      <c r="F5" s="622">
        <v>16396.64</v>
      </c>
      <c r="G5" s="622">
        <v>0</v>
      </c>
      <c r="H5" s="622">
        <v>758.08</v>
      </c>
      <c r="I5" s="622">
        <v>1799</v>
      </c>
      <c r="J5" s="622">
        <v>15907.84</v>
      </c>
      <c r="K5" s="622">
        <v>4093.44</v>
      </c>
      <c r="L5" s="622">
        <v>4944</v>
      </c>
      <c r="M5" s="622">
        <v>43899</v>
      </c>
      <c r="N5" s="622">
        <v>0</v>
      </c>
      <c r="O5" s="622">
        <v>28556.299500000001</v>
      </c>
      <c r="P5" s="389" t="s">
        <v>17</v>
      </c>
      <c r="Q5" s="622">
        <v>73004</v>
      </c>
      <c r="R5" s="622">
        <v>0</v>
      </c>
      <c r="S5" s="631"/>
    </row>
    <row r="6" spans="1:20" x14ac:dyDescent="0.2">
      <c r="A6" s="389">
        <v>1</v>
      </c>
      <c r="B6" s="389" t="s">
        <v>50</v>
      </c>
      <c r="C6" s="630" t="s">
        <v>448</v>
      </c>
      <c r="D6" s="389" t="s">
        <v>449</v>
      </c>
      <c r="E6" s="389" t="s">
        <v>395</v>
      </c>
      <c r="F6" s="622">
        <v>0</v>
      </c>
      <c r="G6" s="622">
        <v>0</v>
      </c>
      <c r="H6" s="622">
        <v>0</v>
      </c>
      <c r="I6" s="622">
        <v>0</v>
      </c>
      <c r="J6" s="622">
        <v>0</v>
      </c>
      <c r="K6" s="622">
        <v>0</v>
      </c>
      <c r="L6" s="622">
        <v>0</v>
      </c>
      <c r="M6" s="622">
        <v>0</v>
      </c>
      <c r="N6" s="622">
        <v>0</v>
      </c>
      <c r="O6" s="622">
        <v>0</v>
      </c>
      <c r="P6" s="389" t="s">
        <v>17</v>
      </c>
      <c r="Q6" s="622">
        <v>0</v>
      </c>
      <c r="R6" s="622">
        <v>0</v>
      </c>
      <c r="S6" s="631"/>
    </row>
    <row r="7" spans="1:20" x14ac:dyDescent="0.2">
      <c r="A7" s="389">
        <v>1</v>
      </c>
      <c r="B7" s="389" t="s">
        <v>50</v>
      </c>
      <c r="C7" s="630" t="s">
        <v>450</v>
      </c>
      <c r="D7" s="389" t="s">
        <v>451</v>
      </c>
      <c r="E7" s="389" t="s">
        <v>395</v>
      </c>
      <c r="F7" s="622">
        <v>0</v>
      </c>
      <c r="G7" s="622">
        <v>0</v>
      </c>
      <c r="H7" s="622">
        <v>0</v>
      </c>
      <c r="I7" s="622">
        <v>0</v>
      </c>
      <c r="J7" s="622">
        <v>0</v>
      </c>
      <c r="K7" s="622">
        <v>0</v>
      </c>
      <c r="L7" s="622">
        <v>0</v>
      </c>
      <c r="M7" s="622">
        <v>0</v>
      </c>
      <c r="N7" s="622">
        <v>0</v>
      </c>
      <c r="O7" s="622">
        <v>0</v>
      </c>
      <c r="P7" s="389" t="s">
        <v>17</v>
      </c>
      <c r="Q7" s="622">
        <v>0</v>
      </c>
      <c r="R7" s="622">
        <v>0</v>
      </c>
      <c r="S7" s="631"/>
    </row>
    <row r="8" spans="1:20" x14ac:dyDescent="0.2">
      <c r="A8" s="389">
        <v>1</v>
      </c>
      <c r="B8" s="389" t="s">
        <v>10</v>
      </c>
      <c r="C8" s="630" t="s">
        <v>216</v>
      </c>
      <c r="D8" s="389" t="s">
        <v>217</v>
      </c>
      <c r="E8" s="389" t="s">
        <v>395</v>
      </c>
      <c r="F8" s="622">
        <v>0</v>
      </c>
      <c r="G8" s="622">
        <v>0</v>
      </c>
      <c r="H8" s="622">
        <v>0</v>
      </c>
      <c r="I8" s="622">
        <v>0</v>
      </c>
      <c r="J8" s="622">
        <v>0</v>
      </c>
      <c r="K8" s="622">
        <v>0</v>
      </c>
      <c r="L8" s="622">
        <v>0</v>
      </c>
      <c r="M8" s="622">
        <v>0</v>
      </c>
      <c r="N8" s="622">
        <v>0</v>
      </c>
      <c r="O8" s="622">
        <v>0</v>
      </c>
      <c r="P8" s="389" t="s">
        <v>17</v>
      </c>
      <c r="Q8" s="622">
        <v>0</v>
      </c>
      <c r="R8" s="622">
        <v>15496</v>
      </c>
      <c r="S8" s="631"/>
    </row>
    <row r="9" spans="1:20" x14ac:dyDescent="0.2">
      <c r="A9" s="389">
        <v>1</v>
      </c>
      <c r="B9" s="389" t="s">
        <v>10</v>
      </c>
      <c r="C9" s="630" t="s">
        <v>218</v>
      </c>
      <c r="D9" s="389" t="s">
        <v>219</v>
      </c>
      <c r="E9" s="389" t="s">
        <v>393</v>
      </c>
      <c r="F9" s="622">
        <v>15994.16</v>
      </c>
      <c r="G9" s="622">
        <v>0</v>
      </c>
      <c r="H9" s="622">
        <v>1009.4</v>
      </c>
      <c r="I9" s="622">
        <v>2434</v>
      </c>
      <c r="J9" s="622">
        <v>18738.72</v>
      </c>
      <c r="K9" s="622">
        <v>4804.8</v>
      </c>
      <c r="L9" s="622">
        <v>4823.49</v>
      </c>
      <c r="M9" s="622">
        <v>47804.57</v>
      </c>
      <c r="N9" s="622">
        <v>5736.5483999999997</v>
      </c>
      <c r="O9" s="622">
        <v>23558.092096</v>
      </c>
      <c r="P9" s="389" t="s">
        <v>17</v>
      </c>
      <c r="Q9" s="622">
        <v>77820</v>
      </c>
      <c r="R9" s="622">
        <v>14104</v>
      </c>
      <c r="S9" s="631"/>
    </row>
    <row r="10" spans="1:20" x14ac:dyDescent="0.2">
      <c r="A10" s="389">
        <v>1</v>
      </c>
      <c r="B10" s="389" t="s">
        <v>10</v>
      </c>
      <c r="C10" s="630" t="s">
        <v>220</v>
      </c>
      <c r="D10" s="389" t="s">
        <v>221</v>
      </c>
      <c r="E10" s="389" t="s">
        <v>395</v>
      </c>
      <c r="F10" s="622">
        <v>0</v>
      </c>
      <c r="G10" s="622">
        <v>0</v>
      </c>
      <c r="H10" s="622">
        <v>0</v>
      </c>
      <c r="I10" s="622">
        <v>0</v>
      </c>
      <c r="J10" s="622">
        <v>0</v>
      </c>
      <c r="K10" s="622">
        <v>0</v>
      </c>
      <c r="L10" s="622">
        <v>0</v>
      </c>
      <c r="M10" s="622">
        <v>0</v>
      </c>
      <c r="N10" s="622">
        <v>0</v>
      </c>
      <c r="O10" s="622">
        <v>0</v>
      </c>
      <c r="P10" s="389" t="s">
        <v>17</v>
      </c>
      <c r="Q10" s="622">
        <v>0</v>
      </c>
      <c r="R10" s="622">
        <v>0</v>
      </c>
      <c r="S10" s="631"/>
    </row>
    <row r="11" spans="1:20" x14ac:dyDescent="0.2">
      <c r="A11" s="389">
        <v>1</v>
      </c>
      <c r="B11" s="389" t="s">
        <v>9</v>
      </c>
      <c r="C11" s="630" t="s">
        <v>228</v>
      </c>
      <c r="D11" s="389" t="s">
        <v>229</v>
      </c>
      <c r="E11" s="389" t="s">
        <v>394</v>
      </c>
      <c r="F11" s="622">
        <v>28071.68</v>
      </c>
      <c r="G11" s="622">
        <v>0</v>
      </c>
      <c r="H11" s="622">
        <v>2920.05</v>
      </c>
      <c r="I11" s="622">
        <v>2434</v>
      </c>
      <c r="J11" s="622">
        <v>20879.04</v>
      </c>
      <c r="K11" s="622">
        <v>5372.64</v>
      </c>
      <c r="L11" s="622">
        <v>6489</v>
      </c>
      <c r="M11" s="622">
        <v>66166.41</v>
      </c>
      <c r="N11" s="622">
        <v>0</v>
      </c>
      <c r="O11" s="622">
        <v>43041.249705000002</v>
      </c>
      <c r="P11" s="389" t="s">
        <v>17</v>
      </c>
      <c r="Q11" s="622">
        <v>109929</v>
      </c>
      <c r="R11" s="622">
        <v>0</v>
      </c>
      <c r="S11" s="631"/>
    </row>
    <row r="12" spans="1:20" x14ac:dyDescent="0.2">
      <c r="A12" s="389">
        <v>1</v>
      </c>
      <c r="B12" s="389" t="s">
        <v>9</v>
      </c>
      <c r="C12" s="630" t="s">
        <v>421</v>
      </c>
      <c r="D12" s="389" t="s">
        <v>422</v>
      </c>
      <c r="E12" s="389" t="s">
        <v>395</v>
      </c>
      <c r="F12" s="622">
        <v>0</v>
      </c>
      <c r="G12" s="622">
        <v>0</v>
      </c>
      <c r="H12" s="622">
        <v>0</v>
      </c>
      <c r="I12" s="622">
        <v>0</v>
      </c>
      <c r="J12" s="622">
        <v>0</v>
      </c>
      <c r="K12" s="622">
        <v>0</v>
      </c>
      <c r="L12" s="622">
        <v>0</v>
      </c>
      <c r="M12" s="622">
        <v>0</v>
      </c>
      <c r="N12" s="622">
        <v>0</v>
      </c>
      <c r="O12" s="622">
        <v>0</v>
      </c>
      <c r="P12" s="389" t="s">
        <v>17</v>
      </c>
      <c r="Q12" s="622">
        <v>0</v>
      </c>
      <c r="R12" s="622">
        <v>0</v>
      </c>
      <c r="S12" s="631"/>
    </row>
    <row r="13" spans="1:20" x14ac:dyDescent="0.2">
      <c r="A13" s="389">
        <v>1</v>
      </c>
      <c r="B13" s="389" t="s">
        <v>11</v>
      </c>
      <c r="C13" s="630" t="s">
        <v>291</v>
      </c>
      <c r="D13" s="389" t="s">
        <v>292</v>
      </c>
      <c r="E13" s="389" t="s">
        <v>395</v>
      </c>
      <c r="F13" s="622">
        <v>0</v>
      </c>
      <c r="G13" s="622">
        <v>0</v>
      </c>
      <c r="H13" s="622">
        <v>0</v>
      </c>
      <c r="I13" s="622">
        <v>0</v>
      </c>
      <c r="J13" s="622">
        <v>0</v>
      </c>
      <c r="K13" s="622">
        <v>0</v>
      </c>
      <c r="L13" s="622">
        <v>0</v>
      </c>
      <c r="M13" s="622">
        <v>0</v>
      </c>
      <c r="N13" s="622">
        <v>0</v>
      </c>
      <c r="O13" s="622">
        <v>0</v>
      </c>
      <c r="P13" s="389" t="s">
        <v>17</v>
      </c>
      <c r="Q13" s="622">
        <v>0</v>
      </c>
      <c r="R13" s="621">
        <v>11999</v>
      </c>
      <c r="S13" s="631">
        <v>5709</v>
      </c>
    </row>
    <row r="14" spans="1:20" x14ac:dyDescent="0.2">
      <c r="A14" s="389">
        <v>1</v>
      </c>
      <c r="B14" s="389" t="s">
        <v>13</v>
      </c>
      <c r="C14" s="630" t="s">
        <v>162</v>
      </c>
      <c r="D14" s="389" t="s">
        <v>163</v>
      </c>
      <c r="E14" s="389" t="s">
        <v>395</v>
      </c>
      <c r="F14" s="622">
        <v>0</v>
      </c>
      <c r="G14" s="622">
        <v>0</v>
      </c>
      <c r="H14" s="622">
        <v>0</v>
      </c>
      <c r="I14" s="622">
        <v>0</v>
      </c>
      <c r="J14" s="622">
        <v>0</v>
      </c>
      <c r="K14" s="622">
        <v>0</v>
      </c>
      <c r="L14" s="622">
        <v>0</v>
      </c>
      <c r="M14" s="622">
        <v>0</v>
      </c>
      <c r="N14" s="622">
        <v>0</v>
      </c>
      <c r="O14" s="622">
        <v>0</v>
      </c>
      <c r="P14" s="389" t="s">
        <v>17</v>
      </c>
      <c r="Q14" s="622">
        <v>0</v>
      </c>
      <c r="R14" s="622">
        <v>15080</v>
      </c>
      <c r="S14" s="631"/>
    </row>
    <row r="15" spans="1:20" x14ac:dyDescent="0.2">
      <c r="A15" s="389">
        <v>1</v>
      </c>
      <c r="B15" s="389" t="s">
        <v>13</v>
      </c>
      <c r="C15" s="630" t="s">
        <v>164</v>
      </c>
      <c r="D15" s="389" t="s">
        <v>165</v>
      </c>
      <c r="E15" s="389" t="s">
        <v>395</v>
      </c>
      <c r="F15" s="622">
        <v>0</v>
      </c>
      <c r="G15" s="622">
        <v>0</v>
      </c>
      <c r="H15" s="622">
        <v>0</v>
      </c>
      <c r="I15" s="622">
        <v>0</v>
      </c>
      <c r="J15" s="622">
        <v>0</v>
      </c>
      <c r="K15" s="622">
        <v>0</v>
      </c>
      <c r="L15" s="622">
        <v>0</v>
      </c>
      <c r="M15" s="622">
        <v>0</v>
      </c>
      <c r="N15" s="622">
        <v>0</v>
      </c>
      <c r="O15" s="622">
        <v>0</v>
      </c>
      <c r="P15" s="389" t="s">
        <v>17</v>
      </c>
      <c r="Q15" s="622">
        <v>0</v>
      </c>
      <c r="R15" s="622">
        <v>14612</v>
      </c>
      <c r="S15" s="631"/>
    </row>
    <row r="16" spans="1:20" x14ac:dyDescent="0.2">
      <c r="A16" s="389">
        <v>1</v>
      </c>
      <c r="B16" s="389" t="s">
        <v>13</v>
      </c>
      <c r="C16" s="630" t="s">
        <v>166</v>
      </c>
      <c r="D16" s="389" t="s">
        <v>167</v>
      </c>
      <c r="E16" s="389" t="s">
        <v>396</v>
      </c>
      <c r="F16" s="622">
        <v>19884.8</v>
      </c>
      <c r="G16" s="622">
        <v>0</v>
      </c>
      <c r="H16" s="622">
        <v>1854</v>
      </c>
      <c r="I16" s="622">
        <v>2307</v>
      </c>
      <c r="J16" s="622">
        <v>19260.8</v>
      </c>
      <c r="K16" s="622">
        <v>4950.3999999999996</v>
      </c>
      <c r="L16" s="622">
        <v>3914</v>
      </c>
      <c r="M16" s="622">
        <v>52171</v>
      </c>
      <c r="N16" s="622">
        <v>0</v>
      </c>
      <c r="O16" s="622">
        <v>28694.05</v>
      </c>
      <c r="P16" s="389" t="s">
        <v>17</v>
      </c>
      <c r="Q16" s="622">
        <v>81551</v>
      </c>
      <c r="R16" s="622">
        <v>0</v>
      </c>
      <c r="S16" s="631"/>
    </row>
    <row r="17" spans="1:19" s="389" customFormat="1" x14ac:dyDescent="0.2">
      <c r="A17" s="389">
        <v>1</v>
      </c>
      <c r="B17" s="389" t="s">
        <v>13</v>
      </c>
      <c r="C17" s="630" t="s">
        <v>168</v>
      </c>
      <c r="D17" s="389" t="s">
        <v>169</v>
      </c>
      <c r="E17" s="389" t="s">
        <v>393</v>
      </c>
      <c r="F17" s="622">
        <v>26965.119999999999</v>
      </c>
      <c r="G17" s="622">
        <v>0</v>
      </c>
      <c r="H17" s="622">
        <v>4132.3599999999997</v>
      </c>
      <c r="I17" s="622">
        <v>3069</v>
      </c>
      <c r="J17" s="622">
        <v>25039.040000000001</v>
      </c>
      <c r="K17" s="622">
        <v>6435.52</v>
      </c>
      <c r="L17" s="622">
        <v>5971.94</v>
      </c>
      <c r="M17" s="622">
        <v>71612.98</v>
      </c>
      <c r="N17" s="622">
        <v>0</v>
      </c>
      <c r="O17" s="622">
        <v>39387.139000000003</v>
      </c>
      <c r="P17" s="389" t="s">
        <v>17</v>
      </c>
      <c r="Q17" s="622">
        <v>111892</v>
      </c>
      <c r="R17" s="622">
        <v>0</v>
      </c>
      <c r="S17" s="631"/>
    </row>
    <row r="18" spans="1:19" s="389" customFormat="1" x14ac:dyDescent="0.2">
      <c r="A18" s="389">
        <v>2</v>
      </c>
      <c r="B18" s="389" t="s">
        <v>18</v>
      </c>
      <c r="C18" s="630" t="s">
        <v>119</v>
      </c>
      <c r="D18" s="389" t="s">
        <v>120</v>
      </c>
      <c r="E18" s="389" t="s">
        <v>393</v>
      </c>
      <c r="F18" s="622">
        <v>17247.36</v>
      </c>
      <c r="G18" s="622">
        <v>0</v>
      </c>
      <c r="H18" s="622">
        <v>1087.68</v>
      </c>
      <c r="I18" s="622">
        <v>3049</v>
      </c>
      <c r="J18" s="622">
        <v>22264.32</v>
      </c>
      <c r="K18" s="622">
        <v>5715.84</v>
      </c>
      <c r="L18" s="622">
        <v>4696.8</v>
      </c>
      <c r="M18" s="622">
        <v>54061</v>
      </c>
      <c r="N18" s="622">
        <v>0</v>
      </c>
      <c r="O18" s="622">
        <v>17391.423699999999</v>
      </c>
      <c r="P18" s="389" t="s">
        <v>17</v>
      </c>
      <c r="Q18" s="622">
        <v>72276</v>
      </c>
      <c r="R18" s="622">
        <v>0</v>
      </c>
      <c r="S18" s="631"/>
    </row>
    <row r="19" spans="1:19" s="389" customFormat="1" x14ac:dyDescent="0.2">
      <c r="A19" s="389">
        <v>2</v>
      </c>
      <c r="B19" s="389" t="s">
        <v>18</v>
      </c>
      <c r="C19" s="630" t="s">
        <v>122</v>
      </c>
      <c r="D19" s="389" t="s">
        <v>123</v>
      </c>
      <c r="E19" s="389" t="s">
        <v>394</v>
      </c>
      <c r="F19" s="622">
        <v>21072.48</v>
      </c>
      <c r="G19" s="622">
        <v>0</v>
      </c>
      <c r="H19" s="622">
        <v>3621.48</v>
      </c>
      <c r="I19" s="622">
        <v>2287</v>
      </c>
      <c r="J19" s="622">
        <v>18869.759999999998</v>
      </c>
      <c r="K19" s="622">
        <v>4286.88</v>
      </c>
      <c r="L19" s="622">
        <v>4134.42</v>
      </c>
      <c r="M19" s="622">
        <v>54272.02</v>
      </c>
      <c r="N19" s="622">
        <v>0</v>
      </c>
      <c r="O19" s="622">
        <v>17459.308833999999</v>
      </c>
      <c r="P19" s="389" t="s">
        <v>17</v>
      </c>
      <c r="Q19" s="622">
        <v>72349</v>
      </c>
      <c r="R19" s="622">
        <v>0</v>
      </c>
      <c r="S19" s="631"/>
    </row>
    <row r="20" spans="1:19" s="389" customFormat="1" x14ac:dyDescent="0.2">
      <c r="A20" s="389">
        <v>2</v>
      </c>
      <c r="B20" s="389" t="s">
        <v>18</v>
      </c>
      <c r="C20" s="630" t="s">
        <v>125</v>
      </c>
      <c r="D20" s="389" t="s">
        <v>126</v>
      </c>
      <c r="E20" s="389" t="s">
        <v>395</v>
      </c>
      <c r="F20" s="622">
        <v>0</v>
      </c>
      <c r="G20" s="622">
        <v>0</v>
      </c>
      <c r="H20" s="622">
        <v>0</v>
      </c>
      <c r="I20" s="622">
        <v>0</v>
      </c>
      <c r="J20" s="622">
        <v>0</v>
      </c>
      <c r="K20" s="622">
        <v>0</v>
      </c>
      <c r="L20" s="622">
        <v>0</v>
      </c>
      <c r="M20" s="622">
        <v>0</v>
      </c>
      <c r="N20" s="622">
        <v>0</v>
      </c>
      <c r="O20" s="622">
        <v>0</v>
      </c>
      <c r="P20" s="389" t="s">
        <v>17</v>
      </c>
      <c r="Q20" s="622">
        <v>0</v>
      </c>
      <c r="R20" s="622">
        <v>14640</v>
      </c>
      <c r="S20" s="631"/>
    </row>
    <row r="21" spans="1:19" s="389" customFormat="1" x14ac:dyDescent="0.2">
      <c r="A21" s="389">
        <v>2</v>
      </c>
      <c r="B21" s="389" t="s">
        <v>18</v>
      </c>
      <c r="C21" s="630" t="s">
        <v>127</v>
      </c>
      <c r="D21" s="389" t="s">
        <v>128</v>
      </c>
      <c r="E21" s="389" t="s">
        <v>395</v>
      </c>
      <c r="F21" s="622">
        <v>0</v>
      </c>
      <c r="G21" s="622">
        <v>0</v>
      </c>
      <c r="H21" s="622">
        <v>0</v>
      </c>
      <c r="I21" s="622">
        <v>0</v>
      </c>
      <c r="J21" s="622">
        <v>0</v>
      </c>
      <c r="K21" s="622">
        <v>0</v>
      </c>
      <c r="L21" s="622">
        <v>0</v>
      </c>
      <c r="M21" s="622">
        <v>0</v>
      </c>
      <c r="N21" s="622">
        <v>0</v>
      </c>
      <c r="O21" s="622">
        <v>0</v>
      </c>
      <c r="P21" s="389" t="s">
        <v>17</v>
      </c>
      <c r="Q21" s="622">
        <v>0</v>
      </c>
      <c r="R21" s="622">
        <v>14640</v>
      </c>
      <c r="S21" s="631"/>
    </row>
    <row r="22" spans="1:19" s="389" customFormat="1" x14ac:dyDescent="0.2">
      <c r="A22" s="389">
        <v>2</v>
      </c>
      <c r="B22" s="389" t="s">
        <v>16</v>
      </c>
      <c r="C22" s="630" t="s">
        <v>387</v>
      </c>
      <c r="D22" s="389" t="s">
        <v>388</v>
      </c>
      <c r="E22" s="389" t="s">
        <v>395</v>
      </c>
      <c r="F22" s="622">
        <v>0</v>
      </c>
      <c r="G22" s="622">
        <v>0</v>
      </c>
      <c r="H22" s="622">
        <v>0</v>
      </c>
      <c r="I22" s="622">
        <v>0</v>
      </c>
      <c r="J22" s="622">
        <v>0</v>
      </c>
      <c r="K22" s="622">
        <v>0</v>
      </c>
      <c r="L22" s="622">
        <v>0</v>
      </c>
      <c r="M22" s="622">
        <v>0</v>
      </c>
      <c r="N22" s="622">
        <v>0</v>
      </c>
      <c r="O22" s="622">
        <v>0</v>
      </c>
      <c r="P22" s="389" t="s">
        <v>17</v>
      </c>
      <c r="Q22" s="622">
        <v>0</v>
      </c>
      <c r="R22" s="622">
        <v>0</v>
      </c>
      <c r="S22" s="631"/>
    </row>
    <row r="23" spans="1:19" s="389" customFormat="1" x14ac:dyDescent="0.2">
      <c r="A23" s="389">
        <v>2</v>
      </c>
      <c r="B23" s="389" t="s">
        <v>16</v>
      </c>
      <c r="C23" s="630" t="s">
        <v>130</v>
      </c>
      <c r="D23" s="389" t="s">
        <v>131</v>
      </c>
      <c r="E23" s="389" t="s">
        <v>393</v>
      </c>
      <c r="F23" s="622">
        <v>0</v>
      </c>
      <c r="G23" s="622">
        <v>0</v>
      </c>
      <c r="H23" s="622">
        <v>0</v>
      </c>
      <c r="I23" s="622">
        <v>0</v>
      </c>
      <c r="J23" s="622">
        <v>0</v>
      </c>
      <c r="K23" s="622">
        <v>0</v>
      </c>
      <c r="L23" s="622">
        <v>0</v>
      </c>
      <c r="M23" s="622">
        <v>0</v>
      </c>
      <c r="N23" s="622">
        <v>0</v>
      </c>
      <c r="O23" s="622">
        <v>0</v>
      </c>
      <c r="P23" s="389" t="s">
        <v>17</v>
      </c>
      <c r="Q23" s="622">
        <v>0</v>
      </c>
      <c r="R23" s="622">
        <v>14627</v>
      </c>
      <c r="S23" s="631"/>
    </row>
    <row r="24" spans="1:19" s="389" customFormat="1" x14ac:dyDescent="0.2">
      <c r="A24" s="389">
        <v>2</v>
      </c>
      <c r="B24" s="389" t="s">
        <v>16</v>
      </c>
      <c r="C24" s="630" t="s">
        <v>132</v>
      </c>
      <c r="D24" s="389" t="s">
        <v>133</v>
      </c>
      <c r="E24" s="389" t="s">
        <v>396</v>
      </c>
      <c r="F24" s="622">
        <v>19356.48</v>
      </c>
      <c r="G24" s="622">
        <v>0</v>
      </c>
      <c r="H24" s="622">
        <v>2836.62</v>
      </c>
      <c r="I24" s="622">
        <v>2287</v>
      </c>
      <c r="J24" s="622">
        <v>16061.76</v>
      </c>
      <c r="K24" s="622">
        <v>4118.3999999999996</v>
      </c>
      <c r="L24" s="622">
        <v>3522.6</v>
      </c>
      <c r="M24" s="622">
        <v>48182.86</v>
      </c>
      <c r="N24" s="622">
        <v>0</v>
      </c>
      <c r="O24" s="622">
        <v>18887.681120000001</v>
      </c>
      <c r="P24" s="389" t="s">
        <v>17</v>
      </c>
      <c r="Q24" s="622">
        <v>67689</v>
      </c>
      <c r="R24" s="622">
        <v>0</v>
      </c>
      <c r="S24" s="631"/>
    </row>
    <row r="25" spans="1:19" s="389" customFormat="1" x14ac:dyDescent="0.2">
      <c r="A25" s="389">
        <v>2</v>
      </c>
      <c r="B25" s="389" t="s">
        <v>16</v>
      </c>
      <c r="C25" s="630" t="s">
        <v>134</v>
      </c>
      <c r="D25" s="389" t="s">
        <v>135</v>
      </c>
      <c r="E25" s="389" t="s">
        <v>395</v>
      </c>
      <c r="F25" s="622">
        <v>24585.599999999999</v>
      </c>
      <c r="G25" s="622">
        <v>0</v>
      </c>
      <c r="H25" s="622">
        <v>3782.16</v>
      </c>
      <c r="I25" s="622">
        <v>3049</v>
      </c>
      <c r="J25" s="622">
        <v>21415.68</v>
      </c>
      <c r="K25" s="622">
        <v>5491.2</v>
      </c>
      <c r="L25" s="622">
        <v>4696.8</v>
      </c>
      <c r="M25" s="622">
        <v>63020.44</v>
      </c>
      <c r="N25" s="622">
        <v>0</v>
      </c>
      <c r="O25" s="622">
        <v>24704.012480000001</v>
      </c>
      <c r="P25" s="389" t="s">
        <v>17</v>
      </c>
      <c r="Q25" s="622">
        <v>88548</v>
      </c>
      <c r="R25" s="622">
        <v>0</v>
      </c>
      <c r="S25" s="631"/>
    </row>
    <row r="26" spans="1:19" s="389" customFormat="1" x14ac:dyDescent="0.2">
      <c r="A26" s="389">
        <v>2</v>
      </c>
      <c r="B26" s="389" t="s">
        <v>154</v>
      </c>
      <c r="C26" s="630" t="s">
        <v>406</v>
      </c>
      <c r="D26" s="389" t="s">
        <v>404</v>
      </c>
      <c r="E26" s="389" t="s">
        <v>395</v>
      </c>
      <c r="F26" s="622">
        <v>0</v>
      </c>
      <c r="G26" s="622">
        <v>0</v>
      </c>
      <c r="H26" s="622">
        <v>0</v>
      </c>
      <c r="I26" s="622">
        <v>0</v>
      </c>
      <c r="J26" s="622">
        <v>0</v>
      </c>
      <c r="K26" s="622">
        <v>0</v>
      </c>
      <c r="L26" s="622">
        <v>0</v>
      </c>
      <c r="M26" s="622">
        <v>0</v>
      </c>
      <c r="N26" s="622">
        <v>0</v>
      </c>
      <c r="O26" s="622">
        <v>0</v>
      </c>
      <c r="P26" s="389" t="s">
        <v>17</v>
      </c>
      <c r="Q26" s="622">
        <v>0</v>
      </c>
      <c r="R26" s="622">
        <v>0</v>
      </c>
      <c r="S26" s="631"/>
    </row>
    <row r="27" spans="1:19" s="389" customFormat="1" x14ac:dyDescent="0.2">
      <c r="A27" s="389">
        <v>2</v>
      </c>
      <c r="B27" s="389" t="s">
        <v>154</v>
      </c>
      <c r="C27" s="630" t="s">
        <v>407</v>
      </c>
      <c r="D27" s="389" t="s">
        <v>405</v>
      </c>
      <c r="E27" s="389" t="s">
        <v>395</v>
      </c>
      <c r="F27" s="622">
        <v>0</v>
      </c>
      <c r="G27" s="622">
        <v>0</v>
      </c>
      <c r="H27" s="622">
        <v>0</v>
      </c>
      <c r="I27" s="622">
        <v>0</v>
      </c>
      <c r="J27" s="622">
        <v>0</v>
      </c>
      <c r="K27" s="622">
        <v>0</v>
      </c>
      <c r="L27" s="622">
        <v>0</v>
      </c>
      <c r="M27" s="622">
        <v>0</v>
      </c>
      <c r="N27" s="622">
        <v>0</v>
      </c>
      <c r="O27" s="622">
        <v>0</v>
      </c>
      <c r="P27" s="389" t="s">
        <v>17</v>
      </c>
      <c r="Q27" s="622">
        <v>0</v>
      </c>
      <c r="R27" s="622">
        <v>0</v>
      </c>
      <c r="S27" s="631"/>
    </row>
    <row r="28" spans="1:19" s="389" customFormat="1" x14ac:dyDescent="0.2">
      <c r="A28" s="389">
        <v>2</v>
      </c>
      <c r="B28" s="389" t="s">
        <v>154</v>
      </c>
      <c r="C28" s="630" t="s">
        <v>155</v>
      </c>
      <c r="D28" s="389" t="s">
        <v>156</v>
      </c>
      <c r="E28" s="389" t="s">
        <v>395</v>
      </c>
      <c r="F28" s="622">
        <v>16891.68</v>
      </c>
      <c r="G28" s="622">
        <v>0</v>
      </c>
      <c r="H28" s="622">
        <v>2132.1</v>
      </c>
      <c r="I28" s="622">
        <v>2287</v>
      </c>
      <c r="J28" s="622">
        <v>16061.76</v>
      </c>
      <c r="K28" s="622">
        <v>4118.3999999999996</v>
      </c>
      <c r="L28" s="622">
        <v>3522.6</v>
      </c>
      <c r="M28" s="622">
        <v>45013.54</v>
      </c>
      <c r="N28" s="622">
        <v>0</v>
      </c>
      <c r="O28" s="622">
        <v>19490.862819999998</v>
      </c>
      <c r="P28" s="389" t="s">
        <v>17</v>
      </c>
      <c r="Q28" s="622">
        <v>65122</v>
      </c>
      <c r="R28" s="622">
        <v>14640</v>
      </c>
      <c r="S28" s="631"/>
    </row>
    <row r="29" spans="1:19" s="389" customFormat="1" x14ac:dyDescent="0.2">
      <c r="A29" s="389">
        <v>2</v>
      </c>
      <c r="B29" s="389" t="s">
        <v>286</v>
      </c>
      <c r="C29" s="630" t="s">
        <v>287</v>
      </c>
      <c r="D29" s="389" t="s">
        <v>288</v>
      </c>
      <c r="E29" s="389" t="s">
        <v>393</v>
      </c>
      <c r="F29" s="622">
        <v>0</v>
      </c>
      <c r="G29" s="622">
        <v>0</v>
      </c>
      <c r="H29" s="622">
        <v>0</v>
      </c>
      <c r="I29" s="622">
        <v>0</v>
      </c>
      <c r="J29" s="622">
        <v>0</v>
      </c>
      <c r="K29" s="622">
        <v>0</v>
      </c>
      <c r="L29" s="622">
        <v>0</v>
      </c>
      <c r="M29" s="622">
        <v>0</v>
      </c>
      <c r="N29" s="622">
        <v>0</v>
      </c>
      <c r="O29" s="622">
        <v>0</v>
      </c>
      <c r="P29" s="389" t="s">
        <v>17</v>
      </c>
      <c r="Q29" s="622">
        <v>0</v>
      </c>
      <c r="R29" s="622">
        <v>16536</v>
      </c>
      <c r="S29" s="631"/>
    </row>
    <row r="30" spans="1:19" s="389" customFormat="1" x14ac:dyDescent="0.2">
      <c r="A30" s="389">
        <v>2</v>
      </c>
      <c r="B30" s="389" t="s">
        <v>286</v>
      </c>
      <c r="C30" s="630" t="s">
        <v>454</v>
      </c>
      <c r="D30" s="389" t="s">
        <v>455</v>
      </c>
      <c r="E30" s="389" t="s">
        <v>395</v>
      </c>
      <c r="F30" s="622">
        <v>0</v>
      </c>
      <c r="G30" s="622">
        <v>0</v>
      </c>
      <c r="H30" s="622">
        <v>0</v>
      </c>
      <c r="I30" s="622">
        <v>0</v>
      </c>
      <c r="J30" s="622">
        <v>0</v>
      </c>
      <c r="K30" s="622">
        <v>0</v>
      </c>
      <c r="L30" s="622">
        <v>0</v>
      </c>
      <c r="M30" s="622">
        <v>0</v>
      </c>
      <c r="N30" s="622">
        <v>0</v>
      </c>
      <c r="O30" s="622">
        <v>0</v>
      </c>
      <c r="P30" s="389" t="s">
        <v>17</v>
      </c>
      <c r="Q30" s="622">
        <v>0</v>
      </c>
      <c r="R30" s="622">
        <v>0</v>
      </c>
      <c r="S30" s="631"/>
    </row>
    <row r="31" spans="1:19" s="389" customFormat="1" x14ac:dyDescent="0.2">
      <c r="A31" s="389">
        <v>2</v>
      </c>
      <c r="B31" s="389" t="s">
        <v>286</v>
      </c>
      <c r="C31" s="630" t="s">
        <v>289</v>
      </c>
      <c r="D31" s="389" t="s">
        <v>290</v>
      </c>
      <c r="E31" s="389" t="s">
        <v>395</v>
      </c>
      <c r="F31" s="622">
        <v>25908.48</v>
      </c>
      <c r="G31" s="622">
        <v>5895.72</v>
      </c>
      <c r="H31" s="622">
        <v>7267.68</v>
      </c>
      <c r="I31" s="622">
        <v>2287</v>
      </c>
      <c r="J31" s="622">
        <v>18139.68</v>
      </c>
      <c r="K31" s="622">
        <v>4118.3999999999996</v>
      </c>
      <c r="L31" s="622">
        <v>3522.6</v>
      </c>
      <c r="M31" s="622">
        <v>67139.56</v>
      </c>
      <c r="N31" s="622">
        <v>0</v>
      </c>
      <c r="O31" s="622">
        <v>18295.5301</v>
      </c>
      <c r="P31" s="389" t="s">
        <v>17</v>
      </c>
      <c r="Q31" s="622">
        <v>86053</v>
      </c>
      <c r="R31" s="622">
        <v>0</v>
      </c>
      <c r="S31" s="631"/>
    </row>
    <row r="32" spans="1:19" s="389" customFormat="1" x14ac:dyDescent="0.2">
      <c r="A32" s="389">
        <v>2</v>
      </c>
      <c r="B32" s="389" t="s">
        <v>253</v>
      </c>
      <c r="C32" s="630" t="s">
        <v>254</v>
      </c>
      <c r="D32" s="389" t="s">
        <v>255</v>
      </c>
      <c r="E32" s="389" t="s">
        <v>395</v>
      </c>
      <c r="F32" s="622">
        <v>0</v>
      </c>
      <c r="G32" s="622">
        <v>0</v>
      </c>
      <c r="H32" s="622">
        <v>0</v>
      </c>
      <c r="I32" s="622">
        <v>0</v>
      </c>
      <c r="J32" s="622">
        <v>0</v>
      </c>
      <c r="K32" s="622">
        <v>0</v>
      </c>
      <c r="L32" s="622">
        <v>0</v>
      </c>
      <c r="M32" s="622">
        <v>0</v>
      </c>
      <c r="N32" s="622">
        <v>0</v>
      </c>
      <c r="O32" s="622">
        <v>0</v>
      </c>
      <c r="P32" s="389" t="s">
        <v>17</v>
      </c>
      <c r="Q32" s="622">
        <v>0</v>
      </c>
      <c r="R32" s="622">
        <v>17331</v>
      </c>
      <c r="S32" s="631"/>
    </row>
    <row r="33" spans="1:19" s="389" customFormat="1" x14ac:dyDescent="0.2">
      <c r="A33" s="389">
        <v>2</v>
      </c>
      <c r="B33" s="389" t="s">
        <v>253</v>
      </c>
      <c r="C33" s="630" t="s">
        <v>256</v>
      </c>
      <c r="D33" s="389" t="s">
        <v>257</v>
      </c>
      <c r="E33" s="389" t="s">
        <v>395</v>
      </c>
      <c r="F33" s="622">
        <v>0</v>
      </c>
      <c r="G33" s="622">
        <v>0</v>
      </c>
      <c r="H33" s="622">
        <v>0</v>
      </c>
      <c r="I33" s="622">
        <v>0</v>
      </c>
      <c r="J33" s="622">
        <v>0</v>
      </c>
      <c r="K33" s="622">
        <v>0</v>
      </c>
      <c r="L33" s="622">
        <v>0</v>
      </c>
      <c r="M33" s="622">
        <v>0</v>
      </c>
      <c r="N33" s="622">
        <v>0</v>
      </c>
      <c r="O33" s="622">
        <v>0</v>
      </c>
      <c r="P33" s="389" t="s">
        <v>17</v>
      </c>
      <c r="Q33" s="622">
        <v>0</v>
      </c>
      <c r="R33" s="622">
        <v>17331</v>
      </c>
      <c r="S33" s="631"/>
    </row>
    <row r="34" spans="1:19" s="389" customFormat="1" x14ac:dyDescent="0.2">
      <c r="A34" s="389">
        <v>2</v>
      </c>
      <c r="B34" s="389" t="s">
        <v>253</v>
      </c>
      <c r="C34" s="630" t="s">
        <v>258</v>
      </c>
      <c r="D34" s="389" t="s">
        <v>259</v>
      </c>
      <c r="E34" s="389" t="s">
        <v>395</v>
      </c>
      <c r="F34" s="622">
        <v>14851.2</v>
      </c>
      <c r="G34" s="622">
        <v>0</v>
      </c>
      <c r="H34" s="622">
        <v>1983.78</v>
      </c>
      <c r="I34" s="622">
        <v>2287</v>
      </c>
      <c r="J34" s="622">
        <v>16061.76</v>
      </c>
      <c r="K34" s="622">
        <v>4118.3999999999996</v>
      </c>
      <c r="L34" s="622">
        <v>3522.6</v>
      </c>
      <c r="M34" s="622">
        <v>42824.74</v>
      </c>
      <c r="N34" s="622">
        <v>0</v>
      </c>
      <c r="O34" s="622">
        <v>18072.040280000001</v>
      </c>
      <c r="P34" s="389" t="s">
        <v>17</v>
      </c>
      <c r="Q34" s="622">
        <v>61515</v>
      </c>
      <c r="R34" s="622">
        <v>17331</v>
      </c>
      <c r="S34" s="631"/>
    </row>
    <row r="35" spans="1:19" s="389" customFormat="1" x14ac:dyDescent="0.2">
      <c r="A35" s="389">
        <v>2</v>
      </c>
      <c r="B35" s="389" t="s">
        <v>253</v>
      </c>
      <c r="C35" s="630" t="s">
        <v>260</v>
      </c>
      <c r="D35" s="389" t="s">
        <v>261</v>
      </c>
      <c r="E35" s="389" t="s">
        <v>395</v>
      </c>
      <c r="F35" s="622">
        <v>0</v>
      </c>
      <c r="G35" s="622">
        <v>0</v>
      </c>
      <c r="H35" s="622">
        <v>0</v>
      </c>
      <c r="I35" s="622">
        <v>0</v>
      </c>
      <c r="J35" s="622">
        <v>0</v>
      </c>
      <c r="K35" s="622">
        <v>0</v>
      </c>
      <c r="L35" s="622">
        <v>0</v>
      </c>
      <c r="M35" s="622">
        <v>0</v>
      </c>
      <c r="N35" s="622">
        <v>0</v>
      </c>
      <c r="O35" s="622">
        <v>0</v>
      </c>
      <c r="P35" s="389" t="s">
        <v>17</v>
      </c>
      <c r="Q35" s="622">
        <v>0</v>
      </c>
      <c r="R35" s="622">
        <v>0</v>
      </c>
      <c r="S35" s="631"/>
    </row>
    <row r="36" spans="1:19" s="389" customFormat="1" x14ac:dyDescent="0.2">
      <c r="A36" s="389">
        <v>2</v>
      </c>
      <c r="B36" s="389" t="s">
        <v>297</v>
      </c>
      <c r="C36" s="630" t="s">
        <v>298</v>
      </c>
      <c r="D36" s="389" t="s">
        <v>299</v>
      </c>
      <c r="E36" s="389" t="s">
        <v>395</v>
      </c>
      <c r="F36" s="622">
        <v>0</v>
      </c>
      <c r="G36" s="622">
        <v>0</v>
      </c>
      <c r="H36" s="622">
        <v>0</v>
      </c>
      <c r="I36" s="622">
        <v>0</v>
      </c>
      <c r="J36" s="622">
        <v>0</v>
      </c>
      <c r="K36" s="622">
        <v>0</v>
      </c>
      <c r="L36" s="622">
        <v>0</v>
      </c>
      <c r="M36" s="622">
        <v>0</v>
      </c>
      <c r="N36" s="622">
        <v>0</v>
      </c>
      <c r="O36" s="622">
        <v>0</v>
      </c>
      <c r="P36" s="389" t="s">
        <v>17</v>
      </c>
      <c r="Q36" s="622">
        <v>0</v>
      </c>
      <c r="R36" s="622">
        <v>0</v>
      </c>
      <c r="S36" s="631"/>
    </row>
    <row r="37" spans="1:19" s="389" customFormat="1" x14ac:dyDescent="0.2">
      <c r="A37" s="389">
        <v>2</v>
      </c>
      <c r="B37" s="389" t="s">
        <v>21</v>
      </c>
      <c r="C37" s="630" t="s">
        <v>456</v>
      </c>
      <c r="D37" s="389" t="s">
        <v>457</v>
      </c>
      <c r="E37" s="389" t="s">
        <v>395</v>
      </c>
      <c r="F37" s="622">
        <v>43865.120000000003</v>
      </c>
      <c r="G37" s="622">
        <v>8516.0400000000009</v>
      </c>
      <c r="H37" s="622">
        <v>12292.02</v>
      </c>
      <c r="I37" s="622">
        <v>3069</v>
      </c>
      <c r="J37" s="622">
        <v>23200.32</v>
      </c>
      <c r="K37" s="622">
        <v>5948.8</v>
      </c>
      <c r="L37" s="622">
        <v>5088.2</v>
      </c>
      <c r="M37" s="622">
        <v>101979.5</v>
      </c>
      <c r="N37" s="622">
        <v>0</v>
      </c>
      <c r="O37" s="622">
        <v>46686.215100000001</v>
      </c>
      <c r="P37" s="389" t="s">
        <v>17</v>
      </c>
      <c r="Q37" s="622">
        <v>149558</v>
      </c>
      <c r="R37" s="622">
        <v>0</v>
      </c>
      <c r="S37" s="631"/>
    </row>
    <row r="38" spans="1:19" s="389" customFormat="1" x14ac:dyDescent="0.2">
      <c r="A38" s="389">
        <v>2</v>
      </c>
      <c r="B38" s="389" t="s">
        <v>21</v>
      </c>
      <c r="C38" s="630" t="s">
        <v>458</v>
      </c>
      <c r="D38" s="389" t="s">
        <v>459</v>
      </c>
      <c r="E38" s="389" t="s">
        <v>395</v>
      </c>
      <c r="F38" s="622">
        <v>0</v>
      </c>
      <c r="G38" s="622">
        <v>0</v>
      </c>
      <c r="H38" s="622">
        <v>0</v>
      </c>
      <c r="I38" s="622">
        <v>0</v>
      </c>
      <c r="J38" s="622">
        <v>0</v>
      </c>
      <c r="K38" s="622">
        <v>0</v>
      </c>
      <c r="L38" s="622">
        <v>0</v>
      </c>
      <c r="M38" s="622">
        <v>0</v>
      </c>
      <c r="N38" s="622">
        <v>0</v>
      </c>
      <c r="O38" s="622">
        <v>0</v>
      </c>
      <c r="P38" s="389" t="s">
        <v>17</v>
      </c>
      <c r="Q38" s="622">
        <v>0</v>
      </c>
      <c r="R38" s="622">
        <v>0</v>
      </c>
      <c r="S38" s="631"/>
    </row>
    <row r="39" spans="1:19" s="389" customFormat="1" x14ac:dyDescent="0.2">
      <c r="A39" s="389">
        <v>2</v>
      </c>
      <c r="B39" s="389" t="s">
        <v>21</v>
      </c>
      <c r="C39" s="630" t="s">
        <v>300</v>
      </c>
      <c r="D39" s="389" t="s">
        <v>301</v>
      </c>
      <c r="E39" s="389" t="s">
        <v>395</v>
      </c>
      <c r="F39" s="622">
        <v>0</v>
      </c>
      <c r="G39" s="622">
        <v>0</v>
      </c>
      <c r="H39" s="622">
        <v>0</v>
      </c>
      <c r="I39" s="622">
        <v>0</v>
      </c>
      <c r="J39" s="622">
        <v>0</v>
      </c>
      <c r="K39" s="622">
        <v>0</v>
      </c>
      <c r="L39" s="622">
        <v>0</v>
      </c>
      <c r="M39" s="622">
        <v>0</v>
      </c>
      <c r="N39" s="622">
        <v>0</v>
      </c>
      <c r="O39" s="622">
        <v>0</v>
      </c>
      <c r="P39" s="389" t="s">
        <v>17</v>
      </c>
      <c r="Q39" s="622">
        <v>0</v>
      </c>
      <c r="R39" s="622">
        <v>16632</v>
      </c>
      <c r="S39" s="631"/>
    </row>
    <row r="40" spans="1:19" s="389" customFormat="1" x14ac:dyDescent="0.2">
      <c r="A40" s="389">
        <v>2</v>
      </c>
      <c r="B40" s="389" t="s">
        <v>21</v>
      </c>
      <c r="C40" s="630" t="s">
        <v>302</v>
      </c>
      <c r="D40" s="389" t="s">
        <v>303</v>
      </c>
      <c r="E40" s="389" t="s">
        <v>395</v>
      </c>
      <c r="F40" s="622">
        <v>0</v>
      </c>
      <c r="G40" s="622">
        <v>0</v>
      </c>
      <c r="H40" s="622">
        <v>0</v>
      </c>
      <c r="I40" s="622">
        <v>0</v>
      </c>
      <c r="J40" s="622">
        <v>0</v>
      </c>
      <c r="K40" s="622">
        <v>0</v>
      </c>
      <c r="L40" s="622">
        <v>0</v>
      </c>
      <c r="M40" s="622">
        <v>0</v>
      </c>
      <c r="N40" s="622">
        <v>0</v>
      </c>
      <c r="O40" s="622">
        <v>0</v>
      </c>
      <c r="P40" s="389" t="s">
        <v>17</v>
      </c>
      <c r="Q40" s="622">
        <v>0</v>
      </c>
      <c r="R40" s="622">
        <v>0</v>
      </c>
      <c r="S40" s="631"/>
    </row>
    <row r="41" spans="1:19" s="389" customFormat="1" x14ac:dyDescent="0.2">
      <c r="A41" s="389">
        <v>3</v>
      </c>
      <c r="B41" s="389" t="s">
        <v>41</v>
      </c>
      <c r="C41" s="630" t="s">
        <v>385</v>
      </c>
      <c r="D41" s="389" t="s">
        <v>386</v>
      </c>
      <c r="E41" s="389" t="s">
        <v>395</v>
      </c>
      <c r="F41" s="622">
        <v>27959.360000000001</v>
      </c>
      <c r="G41" s="622">
        <v>0</v>
      </c>
      <c r="H41" s="622">
        <v>5329.22</v>
      </c>
      <c r="I41" s="622">
        <v>3069</v>
      </c>
      <c r="J41" s="622">
        <v>23200.32</v>
      </c>
      <c r="K41" s="622">
        <v>5948.8</v>
      </c>
      <c r="L41" s="622">
        <v>5088.2</v>
      </c>
      <c r="M41" s="622">
        <v>70594.899999999994</v>
      </c>
      <c r="N41" s="622">
        <v>0</v>
      </c>
      <c r="O41" s="622">
        <v>24701.155510000001</v>
      </c>
      <c r="P41" s="389" t="s">
        <v>17</v>
      </c>
      <c r="Q41" s="622">
        <v>96188</v>
      </c>
      <c r="R41" s="622">
        <v>7862</v>
      </c>
      <c r="S41" s="631"/>
    </row>
    <row r="42" spans="1:19" s="389" customFormat="1" x14ac:dyDescent="0.2">
      <c r="A42" s="389">
        <v>3</v>
      </c>
      <c r="B42" s="389" t="s">
        <v>41</v>
      </c>
      <c r="C42" s="630" t="s">
        <v>212</v>
      </c>
      <c r="D42" s="389" t="s">
        <v>213</v>
      </c>
      <c r="E42" s="389" t="s">
        <v>393</v>
      </c>
      <c r="F42" s="622">
        <v>0</v>
      </c>
      <c r="G42" s="622">
        <v>0</v>
      </c>
      <c r="H42" s="622">
        <v>0</v>
      </c>
      <c r="I42" s="622">
        <v>0</v>
      </c>
      <c r="J42" s="622">
        <v>0</v>
      </c>
      <c r="K42" s="622">
        <v>0</v>
      </c>
      <c r="L42" s="622">
        <v>0</v>
      </c>
      <c r="M42" s="622">
        <v>0</v>
      </c>
      <c r="N42" s="622">
        <v>0</v>
      </c>
      <c r="O42" s="622">
        <v>0</v>
      </c>
      <c r="P42" s="389" t="s">
        <v>17</v>
      </c>
      <c r="Q42" s="622">
        <v>0</v>
      </c>
      <c r="R42" s="622">
        <v>15725</v>
      </c>
      <c r="S42" s="631"/>
    </row>
    <row r="43" spans="1:19" s="389" customFormat="1" x14ac:dyDescent="0.2">
      <c r="A43" s="389">
        <v>3</v>
      </c>
      <c r="B43" s="389" t="s">
        <v>41</v>
      </c>
      <c r="C43" s="630" t="s">
        <v>214</v>
      </c>
      <c r="D43" s="389" t="s">
        <v>215</v>
      </c>
      <c r="E43" s="389" t="s">
        <v>396</v>
      </c>
      <c r="F43" s="622">
        <v>11057.28</v>
      </c>
      <c r="G43" s="622">
        <v>0</v>
      </c>
      <c r="H43" s="622">
        <v>2282.48</v>
      </c>
      <c r="I43" s="622">
        <v>899.5</v>
      </c>
      <c r="J43" s="622">
        <v>8062.08</v>
      </c>
      <c r="K43" s="622">
        <v>1830.4</v>
      </c>
      <c r="L43" s="622">
        <v>2472</v>
      </c>
      <c r="M43" s="622">
        <v>26603.74</v>
      </c>
      <c r="N43" s="622">
        <v>0</v>
      </c>
      <c r="O43" s="622">
        <v>18617.297252</v>
      </c>
      <c r="P43" s="389" t="s">
        <v>17</v>
      </c>
      <c r="Q43" s="622">
        <v>36187</v>
      </c>
      <c r="R43" s="622">
        <v>0</v>
      </c>
      <c r="S43" s="631"/>
    </row>
    <row r="44" spans="1:19" s="389" customFormat="1" x14ac:dyDescent="0.2">
      <c r="A44" s="389">
        <v>3</v>
      </c>
      <c r="B44" s="389" t="s">
        <v>41</v>
      </c>
      <c r="C44" s="630" t="s">
        <v>762</v>
      </c>
      <c r="D44" s="389" t="s">
        <v>763</v>
      </c>
      <c r="E44" s="389" t="s">
        <v>396</v>
      </c>
      <c r="F44" s="622">
        <v>12288.64</v>
      </c>
      <c r="G44" s="622">
        <v>0</v>
      </c>
      <c r="H44" s="622">
        <v>3254.8</v>
      </c>
      <c r="I44" s="622">
        <v>899.5</v>
      </c>
      <c r="J44" s="622">
        <v>8062.08</v>
      </c>
      <c r="K44" s="622">
        <v>1830.4</v>
      </c>
      <c r="L44" s="622">
        <v>2472</v>
      </c>
      <c r="M44" s="622">
        <v>28807.42</v>
      </c>
      <c r="N44" s="622">
        <v>0</v>
      </c>
      <c r="O44" s="622">
        <v>20159.432516000001</v>
      </c>
      <c r="P44" s="389" t="s">
        <v>17</v>
      </c>
      <c r="Q44" s="622">
        <v>39161.5</v>
      </c>
      <c r="R44" s="622">
        <v>0</v>
      </c>
      <c r="S44" s="631"/>
    </row>
    <row r="45" spans="1:19" s="389" customFormat="1" x14ac:dyDescent="0.2">
      <c r="A45" s="389">
        <v>3</v>
      </c>
      <c r="B45" s="389" t="s">
        <v>25</v>
      </c>
      <c r="C45" s="630" t="s">
        <v>222</v>
      </c>
      <c r="D45" s="389" t="s">
        <v>223</v>
      </c>
      <c r="E45" s="389" t="s">
        <v>395</v>
      </c>
      <c r="F45" s="622">
        <v>0</v>
      </c>
      <c r="G45" s="622">
        <v>0</v>
      </c>
      <c r="H45" s="622">
        <v>0</v>
      </c>
      <c r="I45" s="622">
        <v>0</v>
      </c>
      <c r="J45" s="622">
        <v>0</v>
      </c>
      <c r="K45" s="622">
        <v>0</v>
      </c>
      <c r="L45" s="622">
        <v>0</v>
      </c>
      <c r="M45" s="622">
        <v>0</v>
      </c>
      <c r="N45" s="622">
        <v>0</v>
      </c>
      <c r="O45" s="622">
        <v>0</v>
      </c>
      <c r="P45" s="389" t="s">
        <v>17</v>
      </c>
      <c r="Q45" s="622">
        <v>0</v>
      </c>
      <c r="R45" s="622">
        <v>16328</v>
      </c>
      <c r="S45" s="631"/>
    </row>
    <row r="46" spans="1:19" s="389" customFormat="1" x14ac:dyDescent="0.2">
      <c r="A46" s="389">
        <v>3</v>
      </c>
      <c r="B46" s="389" t="s">
        <v>25</v>
      </c>
      <c r="C46" s="630" t="s">
        <v>419</v>
      </c>
      <c r="D46" s="389" t="s">
        <v>420</v>
      </c>
      <c r="E46" s="389" t="s">
        <v>395</v>
      </c>
      <c r="F46" s="622">
        <v>0</v>
      </c>
      <c r="G46" s="622">
        <v>0</v>
      </c>
      <c r="H46" s="622">
        <v>0</v>
      </c>
      <c r="I46" s="622">
        <v>0</v>
      </c>
      <c r="J46" s="622">
        <v>0</v>
      </c>
      <c r="K46" s="622">
        <v>0</v>
      </c>
      <c r="L46" s="622">
        <v>0</v>
      </c>
      <c r="M46" s="622">
        <v>0</v>
      </c>
      <c r="N46" s="622">
        <v>0</v>
      </c>
      <c r="O46" s="622">
        <v>0</v>
      </c>
      <c r="P46" s="389" t="s">
        <v>17</v>
      </c>
      <c r="Q46" s="622">
        <v>0</v>
      </c>
      <c r="R46" s="622">
        <v>0</v>
      </c>
      <c r="S46" s="631"/>
    </row>
    <row r="47" spans="1:19" s="389" customFormat="1" x14ac:dyDescent="0.2">
      <c r="A47" s="389">
        <v>3</v>
      </c>
      <c r="B47" s="389" t="s">
        <v>25</v>
      </c>
      <c r="C47" s="630" t="s">
        <v>224</v>
      </c>
      <c r="D47" s="389" t="s">
        <v>225</v>
      </c>
      <c r="E47" s="389" t="s">
        <v>395</v>
      </c>
      <c r="F47" s="622">
        <v>30411.68</v>
      </c>
      <c r="G47" s="622">
        <v>0</v>
      </c>
      <c r="H47" s="622">
        <v>4927.5200000000004</v>
      </c>
      <c r="I47" s="622">
        <v>3069</v>
      </c>
      <c r="J47" s="622">
        <v>23741.119999999999</v>
      </c>
      <c r="K47" s="622">
        <v>6084</v>
      </c>
      <c r="L47" s="622">
        <v>5088.2</v>
      </c>
      <c r="M47" s="622">
        <v>73321.52</v>
      </c>
      <c r="N47" s="622">
        <v>0</v>
      </c>
      <c r="O47" s="622">
        <v>43259.696799999998</v>
      </c>
      <c r="P47" s="389" t="s">
        <v>17</v>
      </c>
      <c r="Q47" s="622">
        <v>117473</v>
      </c>
      <c r="R47" s="622">
        <v>0</v>
      </c>
      <c r="S47" s="631"/>
    </row>
    <row r="48" spans="1:19" s="389" customFormat="1" x14ac:dyDescent="0.2">
      <c r="A48" s="389">
        <v>3</v>
      </c>
      <c r="B48" s="389" t="s">
        <v>25</v>
      </c>
      <c r="C48" s="630" t="s">
        <v>226</v>
      </c>
      <c r="D48" s="389" t="s">
        <v>227</v>
      </c>
      <c r="E48" s="389" t="s">
        <v>395</v>
      </c>
      <c r="F48" s="622">
        <v>0</v>
      </c>
      <c r="G48" s="622">
        <v>0</v>
      </c>
      <c r="H48" s="622">
        <v>0</v>
      </c>
      <c r="I48" s="622">
        <v>0</v>
      </c>
      <c r="J48" s="622">
        <v>0</v>
      </c>
      <c r="K48" s="622">
        <v>0</v>
      </c>
      <c r="L48" s="622">
        <v>0</v>
      </c>
      <c r="M48" s="622">
        <v>0</v>
      </c>
      <c r="N48" s="622">
        <v>0</v>
      </c>
      <c r="O48" s="622">
        <v>0</v>
      </c>
      <c r="P48" s="389" t="s">
        <v>17</v>
      </c>
      <c r="Q48" s="622">
        <v>0</v>
      </c>
      <c r="R48" s="622">
        <v>0</v>
      </c>
      <c r="S48" s="631"/>
    </row>
    <row r="49" spans="1:20" x14ac:dyDescent="0.2">
      <c r="A49" s="389">
        <v>3</v>
      </c>
      <c r="B49" s="389" t="s">
        <v>12</v>
      </c>
      <c r="C49" s="630" t="s">
        <v>230</v>
      </c>
      <c r="D49" s="389" t="s">
        <v>231</v>
      </c>
      <c r="E49" s="389" t="s">
        <v>395</v>
      </c>
      <c r="F49" s="622">
        <v>17954.560000000001</v>
      </c>
      <c r="G49" s="622">
        <v>0</v>
      </c>
      <c r="H49" s="622">
        <v>1392.56</v>
      </c>
      <c r="I49" s="622">
        <v>3069</v>
      </c>
      <c r="J49" s="622">
        <v>23200.32</v>
      </c>
      <c r="K49" s="622">
        <v>5948.8</v>
      </c>
      <c r="L49" s="622">
        <v>5088.2</v>
      </c>
      <c r="M49" s="622">
        <v>56653.440000000002</v>
      </c>
      <c r="N49" s="622">
        <v>0</v>
      </c>
      <c r="O49" s="622">
        <v>25131.465983999999</v>
      </c>
      <c r="P49" s="389" t="s">
        <v>17</v>
      </c>
      <c r="Q49" s="622">
        <v>82677</v>
      </c>
      <c r="R49" s="622">
        <v>0</v>
      </c>
      <c r="S49" s="631"/>
    </row>
    <row r="50" spans="1:20" x14ac:dyDescent="0.2">
      <c r="A50" s="389">
        <v>3</v>
      </c>
      <c r="B50" s="389" t="s">
        <v>12</v>
      </c>
      <c r="C50" s="630" t="s">
        <v>232</v>
      </c>
      <c r="D50" s="389" t="s">
        <v>233</v>
      </c>
      <c r="E50" s="389" t="s">
        <v>395</v>
      </c>
      <c r="F50" s="622">
        <v>0</v>
      </c>
      <c r="G50" s="622">
        <v>0</v>
      </c>
      <c r="H50" s="622">
        <v>0</v>
      </c>
      <c r="I50" s="622">
        <v>0</v>
      </c>
      <c r="J50" s="622">
        <v>0</v>
      </c>
      <c r="K50" s="622">
        <v>0</v>
      </c>
      <c r="L50" s="622">
        <v>0</v>
      </c>
      <c r="M50" s="622">
        <v>0</v>
      </c>
      <c r="N50" s="622">
        <v>0</v>
      </c>
      <c r="O50" s="622">
        <v>0</v>
      </c>
      <c r="P50" s="389" t="s">
        <v>17</v>
      </c>
      <c r="Q50" s="622">
        <v>0</v>
      </c>
      <c r="R50" s="622">
        <v>0</v>
      </c>
      <c r="S50" s="631"/>
    </row>
    <row r="51" spans="1:20" x14ac:dyDescent="0.2">
      <c r="A51" s="389">
        <v>3</v>
      </c>
      <c r="B51" s="389" t="s">
        <v>28</v>
      </c>
      <c r="C51" s="630" t="s">
        <v>307</v>
      </c>
      <c r="D51" s="389" t="s">
        <v>308</v>
      </c>
      <c r="E51" s="389" t="s">
        <v>395</v>
      </c>
      <c r="F51" s="622">
        <v>0</v>
      </c>
      <c r="G51" s="622">
        <v>0</v>
      </c>
      <c r="H51" s="622">
        <v>0</v>
      </c>
      <c r="I51" s="622">
        <v>0</v>
      </c>
      <c r="J51" s="622">
        <v>0</v>
      </c>
      <c r="K51" s="622">
        <v>0</v>
      </c>
      <c r="L51" s="622">
        <v>0</v>
      </c>
      <c r="M51" s="622">
        <v>0</v>
      </c>
      <c r="N51" s="622">
        <v>0</v>
      </c>
      <c r="O51" s="622">
        <v>0</v>
      </c>
      <c r="P51" s="389" t="s">
        <v>17</v>
      </c>
      <c r="Q51" s="622">
        <v>0</v>
      </c>
      <c r="R51" s="622">
        <v>0</v>
      </c>
      <c r="S51" s="631"/>
    </row>
    <row r="52" spans="1:20" x14ac:dyDescent="0.2">
      <c r="A52" s="389">
        <v>3</v>
      </c>
      <c r="B52" s="389" t="s">
        <v>28</v>
      </c>
      <c r="C52" s="630" t="s">
        <v>472</v>
      </c>
      <c r="D52" s="389" t="s">
        <v>473</v>
      </c>
      <c r="E52" s="389" t="s">
        <v>395</v>
      </c>
      <c r="F52" s="622">
        <v>0</v>
      </c>
      <c r="G52" s="622">
        <v>0</v>
      </c>
      <c r="H52" s="622">
        <v>0</v>
      </c>
      <c r="I52" s="622">
        <v>0</v>
      </c>
      <c r="J52" s="622">
        <v>0</v>
      </c>
      <c r="K52" s="622">
        <v>0</v>
      </c>
      <c r="L52" s="622">
        <v>0</v>
      </c>
      <c r="M52" s="622">
        <v>0</v>
      </c>
      <c r="N52" s="622">
        <v>0</v>
      </c>
      <c r="O52" s="622">
        <v>0</v>
      </c>
      <c r="P52" s="389" t="s">
        <v>17</v>
      </c>
      <c r="Q52" s="622">
        <v>0</v>
      </c>
      <c r="R52" s="622">
        <v>0</v>
      </c>
      <c r="S52" s="631"/>
    </row>
    <row r="53" spans="1:20" x14ac:dyDescent="0.2">
      <c r="A53" s="389">
        <v>3</v>
      </c>
      <c r="B53" s="389" t="s">
        <v>29</v>
      </c>
      <c r="C53" s="630" t="s">
        <v>264</v>
      </c>
      <c r="D53" s="389" t="s">
        <v>265</v>
      </c>
      <c r="E53" s="389" t="s">
        <v>393</v>
      </c>
      <c r="F53" s="622">
        <v>13999.44</v>
      </c>
      <c r="G53" s="622">
        <v>0</v>
      </c>
      <c r="H53" s="622">
        <v>627.27</v>
      </c>
      <c r="I53" s="622">
        <v>2434</v>
      </c>
      <c r="J53" s="622">
        <v>19743.36</v>
      </c>
      <c r="K53" s="622">
        <v>5066.88</v>
      </c>
      <c r="L53" s="622">
        <v>4109.7</v>
      </c>
      <c r="M53" s="622">
        <v>45980.65</v>
      </c>
      <c r="N53" s="622">
        <v>0</v>
      </c>
      <c r="O53" s="622">
        <v>27128.583500000001</v>
      </c>
      <c r="P53" s="389" t="s">
        <v>17</v>
      </c>
      <c r="Q53" s="622">
        <v>73830</v>
      </c>
      <c r="R53" s="622">
        <v>15807</v>
      </c>
      <c r="S53" s="631"/>
    </row>
    <row r="54" spans="1:20" x14ac:dyDescent="0.2">
      <c r="A54" s="389">
        <v>3</v>
      </c>
      <c r="B54" s="389" t="s">
        <v>29</v>
      </c>
      <c r="C54" s="630" t="s">
        <v>266</v>
      </c>
      <c r="D54" s="389" t="s">
        <v>267</v>
      </c>
      <c r="E54" s="389" t="s">
        <v>395</v>
      </c>
      <c r="F54" s="622">
        <v>0</v>
      </c>
      <c r="G54" s="622">
        <v>0</v>
      </c>
      <c r="H54" s="622">
        <v>0</v>
      </c>
      <c r="I54" s="622">
        <v>0</v>
      </c>
      <c r="J54" s="622">
        <v>0</v>
      </c>
      <c r="K54" s="622">
        <v>0</v>
      </c>
      <c r="L54" s="622">
        <v>0</v>
      </c>
      <c r="M54" s="622">
        <v>0</v>
      </c>
      <c r="N54" s="622">
        <v>0</v>
      </c>
      <c r="O54" s="622">
        <v>0</v>
      </c>
      <c r="P54" s="389" t="s">
        <v>17</v>
      </c>
      <c r="Q54" s="622">
        <v>0</v>
      </c>
      <c r="R54" s="622">
        <v>16508</v>
      </c>
      <c r="S54" s="631"/>
    </row>
    <row r="55" spans="1:20" x14ac:dyDescent="0.2">
      <c r="A55" s="389">
        <v>3</v>
      </c>
      <c r="B55" s="389" t="s">
        <v>29</v>
      </c>
      <c r="C55" s="630" t="s">
        <v>432</v>
      </c>
      <c r="D55" s="389" t="s">
        <v>433</v>
      </c>
      <c r="E55" s="389" t="s">
        <v>395</v>
      </c>
      <c r="F55" s="622">
        <v>0</v>
      </c>
      <c r="G55" s="622">
        <v>0</v>
      </c>
      <c r="H55" s="622">
        <v>0</v>
      </c>
      <c r="I55" s="622">
        <v>0</v>
      </c>
      <c r="J55" s="622">
        <v>0</v>
      </c>
      <c r="K55" s="622">
        <v>0</v>
      </c>
      <c r="L55" s="622">
        <v>0</v>
      </c>
      <c r="M55" s="622">
        <v>0</v>
      </c>
      <c r="N55" s="622">
        <v>0</v>
      </c>
      <c r="O55" s="622">
        <v>0</v>
      </c>
      <c r="P55" s="389" t="s">
        <v>17</v>
      </c>
      <c r="Q55" s="622">
        <v>0</v>
      </c>
      <c r="R55" s="622">
        <v>3949</v>
      </c>
      <c r="S55" s="631"/>
    </row>
    <row r="56" spans="1:20" x14ac:dyDescent="0.2">
      <c r="A56" s="389">
        <v>3</v>
      </c>
      <c r="B56" s="389" t="s">
        <v>194</v>
      </c>
      <c r="C56" s="630" t="s">
        <v>411</v>
      </c>
      <c r="D56" s="389" t="s">
        <v>412</v>
      </c>
      <c r="E56" s="389" t="s">
        <v>395</v>
      </c>
      <c r="F56" s="622">
        <v>0</v>
      </c>
      <c r="G56" s="622">
        <v>0</v>
      </c>
      <c r="H56" s="622">
        <v>0</v>
      </c>
      <c r="I56" s="622">
        <v>0</v>
      </c>
      <c r="J56" s="622">
        <v>0</v>
      </c>
      <c r="K56" s="622">
        <v>0</v>
      </c>
      <c r="L56" s="622">
        <v>0</v>
      </c>
      <c r="M56" s="622">
        <v>0</v>
      </c>
      <c r="N56" s="622">
        <v>0</v>
      </c>
      <c r="O56" s="622">
        <v>0</v>
      </c>
      <c r="P56" s="389" t="s">
        <v>17</v>
      </c>
      <c r="Q56" s="622">
        <v>0</v>
      </c>
      <c r="R56" s="622">
        <v>2303</v>
      </c>
      <c r="S56" s="631"/>
    </row>
    <row r="57" spans="1:20" x14ac:dyDescent="0.2">
      <c r="A57" s="389">
        <v>3</v>
      </c>
      <c r="B57" s="389" t="s">
        <v>194</v>
      </c>
      <c r="C57" s="630" t="s">
        <v>413</v>
      </c>
      <c r="D57" s="389" t="s">
        <v>414</v>
      </c>
      <c r="E57" s="389" t="s">
        <v>395</v>
      </c>
      <c r="F57" s="622">
        <v>0</v>
      </c>
      <c r="G57" s="622">
        <v>0</v>
      </c>
      <c r="H57" s="622">
        <v>0</v>
      </c>
      <c r="I57" s="622">
        <v>0</v>
      </c>
      <c r="J57" s="622">
        <v>0</v>
      </c>
      <c r="K57" s="622">
        <v>0</v>
      </c>
      <c r="L57" s="622">
        <v>0</v>
      </c>
      <c r="M57" s="622">
        <v>0</v>
      </c>
      <c r="N57" s="622">
        <v>0</v>
      </c>
      <c r="O57" s="622">
        <v>0</v>
      </c>
      <c r="P57" s="389" t="s">
        <v>17</v>
      </c>
      <c r="Q57" s="622">
        <v>0</v>
      </c>
      <c r="R57" s="622">
        <v>0</v>
      </c>
      <c r="S57" s="631"/>
    </row>
    <row r="58" spans="1:20" x14ac:dyDescent="0.2">
      <c r="A58" s="389">
        <v>3</v>
      </c>
      <c r="B58" s="389" t="s">
        <v>194</v>
      </c>
      <c r="C58" s="630" t="s">
        <v>196</v>
      </c>
      <c r="D58" s="389" t="s">
        <v>197</v>
      </c>
      <c r="E58" s="389" t="s">
        <v>396</v>
      </c>
      <c r="F58" s="622">
        <v>28912</v>
      </c>
      <c r="G58" s="622">
        <v>6550.8</v>
      </c>
      <c r="H58" s="622">
        <v>7395.4</v>
      </c>
      <c r="I58" s="622">
        <v>2307</v>
      </c>
      <c r="J58" s="622">
        <v>20238.400000000001</v>
      </c>
      <c r="K58" s="622">
        <v>4596.8</v>
      </c>
      <c r="L58" s="622">
        <v>3914</v>
      </c>
      <c r="M58" s="622">
        <v>73914.399999999994</v>
      </c>
      <c r="N58" s="622">
        <v>0</v>
      </c>
      <c r="O58" s="622">
        <v>36269.79608</v>
      </c>
      <c r="P58" s="389" t="s">
        <v>17</v>
      </c>
      <c r="Q58" s="622">
        <v>110870</v>
      </c>
      <c r="R58" s="622">
        <v>0</v>
      </c>
      <c r="S58" s="631"/>
    </row>
    <row r="59" spans="1:20" x14ac:dyDescent="0.2">
      <c r="A59" s="389">
        <v>3</v>
      </c>
      <c r="B59" s="389" t="s">
        <v>194</v>
      </c>
      <c r="C59" s="630" t="s">
        <v>198</v>
      </c>
      <c r="D59" s="389" t="s">
        <v>199</v>
      </c>
      <c r="E59" s="389" t="s">
        <v>393</v>
      </c>
      <c r="F59" s="622">
        <v>19549.919999999998</v>
      </c>
      <c r="G59" s="622">
        <v>0</v>
      </c>
      <c r="H59" s="622">
        <v>1633.58</v>
      </c>
      <c r="I59" s="622">
        <v>3069</v>
      </c>
      <c r="J59" s="622">
        <v>23308.48</v>
      </c>
      <c r="K59" s="622">
        <v>5975.84</v>
      </c>
      <c r="L59" s="622">
        <v>5088.2</v>
      </c>
      <c r="M59" s="622">
        <v>58625.02</v>
      </c>
      <c r="N59" s="622">
        <v>0</v>
      </c>
      <c r="O59" s="622">
        <v>28767.297313999999</v>
      </c>
      <c r="P59" s="389" t="s">
        <v>17</v>
      </c>
      <c r="Q59" s="622">
        <v>88284</v>
      </c>
      <c r="R59" s="622">
        <v>10249</v>
      </c>
      <c r="S59" s="631"/>
    </row>
    <row r="60" spans="1:20" x14ac:dyDescent="0.2">
      <c r="A60" s="389">
        <v>3</v>
      </c>
      <c r="B60" s="389" t="s">
        <v>27</v>
      </c>
      <c r="C60" s="630" t="s">
        <v>209</v>
      </c>
      <c r="D60" s="389" t="s">
        <v>210</v>
      </c>
      <c r="E60" s="389" t="s">
        <v>395</v>
      </c>
      <c r="F60" s="622">
        <v>0</v>
      </c>
      <c r="G60" s="622">
        <v>0</v>
      </c>
      <c r="H60" s="622">
        <v>0</v>
      </c>
      <c r="I60" s="622">
        <v>0</v>
      </c>
      <c r="J60" s="622">
        <v>0</v>
      </c>
      <c r="K60" s="622">
        <v>0</v>
      </c>
      <c r="L60" s="622">
        <v>0</v>
      </c>
      <c r="M60" s="622">
        <v>0</v>
      </c>
      <c r="N60" s="622">
        <v>0</v>
      </c>
      <c r="O60" s="622">
        <v>0</v>
      </c>
      <c r="P60" s="389" t="s">
        <v>17</v>
      </c>
      <c r="Q60" s="622">
        <v>0</v>
      </c>
      <c r="R60" s="622">
        <v>0</v>
      </c>
      <c r="S60" s="631"/>
    </row>
    <row r="61" spans="1:20" x14ac:dyDescent="0.2">
      <c r="A61" s="389">
        <v>3</v>
      </c>
      <c r="B61" s="389" t="s">
        <v>27</v>
      </c>
      <c r="C61" s="630" t="s">
        <v>415</v>
      </c>
      <c r="D61" s="389" t="s">
        <v>416</v>
      </c>
      <c r="E61" s="389" t="s">
        <v>395</v>
      </c>
      <c r="F61" s="622">
        <v>25836.720000000001</v>
      </c>
      <c r="G61" s="622">
        <v>0</v>
      </c>
      <c r="H61" s="622">
        <v>5623.8</v>
      </c>
      <c r="I61" s="622">
        <v>2434</v>
      </c>
      <c r="J61" s="622">
        <v>18738.72</v>
      </c>
      <c r="K61" s="622">
        <v>4804.8</v>
      </c>
      <c r="L61" s="622">
        <v>4109.7</v>
      </c>
      <c r="M61" s="622">
        <v>61547.74</v>
      </c>
      <c r="N61" s="622">
        <v>0</v>
      </c>
      <c r="O61" s="622">
        <v>19664.502929999999</v>
      </c>
      <c r="P61" s="389" t="s">
        <v>17</v>
      </c>
      <c r="Q61" s="622">
        <v>81933</v>
      </c>
      <c r="R61" s="622">
        <v>0</v>
      </c>
      <c r="S61" s="631"/>
    </row>
    <row r="62" spans="1:20" x14ac:dyDescent="0.2">
      <c r="A62" s="632">
        <v>3</v>
      </c>
      <c r="B62" s="389" t="s">
        <v>27</v>
      </c>
      <c r="C62" s="630" t="s">
        <v>417</v>
      </c>
      <c r="D62" s="389" t="s">
        <v>418</v>
      </c>
      <c r="E62" s="389" t="s">
        <v>393</v>
      </c>
      <c r="F62" s="622">
        <v>0</v>
      </c>
      <c r="G62" s="622">
        <v>0</v>
      </c>
      <c r="H62" s="622">
        <v>0</v>
      </c>
      <c r="I62" s="622">
        <v>0</v>
      </c>
      <c r="J62" s="622">
        <v>0</v>
      </c>
      <c r="K62" s="622">
        <v>0</v>
      </c>
      <c r="L62" s="622">
        <v>0</v>
      </c>
      <c r="M62" s="622">
        <v>0</v>
      </c>
      <c r="N62" s="622">
        <v>0</v>
      </c>
      <c r="O62" s="622">
        <v>0</v>
      </c>
      <c r="P62" s="389" t="s">
        <v>17</v>
      </c>
      <c r="Q62" s="622">
        <v>0</v>
      </c>
      <c r="R62" s="622">
        <v>14144</v>
      </c>
      <c r="S62" s="631"/>
    </row>
    <row r="63" spans="1:20" x14ac:dyDescent="0.2">
      <c r="A63" s="632">
        <v>4</v>
      </c>
      <c r="B63" s="389" t="s">
        <v>34</v>
      </c>
      <c r="C63" s="630" t="s">
        <v>403</v>
      </c>
      <c r="D63" s="389" t="s">
        <v>401</v>
      </c>
      <c r="E63" s="389" t="s">
        <v>402</v>
      </c>
      <c r="F63" s="622">
        <v>0</v>
      </c>
      <c r="G63" s="622">
        <v>0</v>
      </c>
      <c r="H63" s="622">
        <v>0</v>
      </c>
      <c r="I63" s="622">
        <v>0</v>
      </c>
      <c r="J63" s="622">
        <v>0</v>
      </c>
      <c r="K63" s="622">
        <v>0</v>
      </c>
      <c r="L63" s="622">
        <v>0</v>
      </c>
      <c r="M63" s="622">
        <v>0</v>
      </c>
      <c r="N63" s="622">
        <v>0</v>
      </c>
      <c r="O63" s="622">
        <v>0</v>
      </c>
      <c r="P63" s="389" t="s">
        <v>17</v>
      </c>
      <c r="Q63" s="622">
        <v>0</v>
      </c>
      <c r="R63" s="622">
        <v>0</v>
      </c>
      <c r="T63" s="389"/>
    </row>
    <row r="64" spans="1:20" x14ac:dyDescent="0.2">
      <c r="A64" s="632">
        <v>4</v>
      </c>
      <c r="B64" s="389" t="s">
        <v>34</v>
      </c>
      <c r="C64" s="630" t="s">
        <v>397</v>
      </c>
      <c r="D64" s="389" t="s">
        <v>398</v>
      </c>
      <c r="E64" s="389" t="s">
        <v>395</v>
      </c>
      <c r="F64" s="622">
        <v>0</v>
      </c>
      <c r="G64" s="622">
        <v>0</v>
      </c>
      <c r="H64" s="622">
        <v>0</v>
      </c>
      <c r="I64" s="622">
        <v>0</v>
      </c>
      <c r="J64" s="622">
        <v>0</v>
      </c>
      <c r="K64" s="622">
        <v>0</v>
      </c>
      <c r="L64" s="622">
        <v>0</v>
      </c>
      <c r="M64" s="622">
        <v>0</v>
      </c>
      <c r="N64" s="622">
        <v>0</v>
      </c>
      <c r="O64" s="622">
        <v>0</v>
      </c>
      <c r="P64" s="389" t="s">
        <v>17</v>
      </c>
      <c r="Q64" s="622">
        <v>0</v>
      </c>
      <c r="R64" s="622">
        <v>0</v>
      </c>
      <c r="S64" s="631"/>
    </row>
    <row r="65" spans="1:19" s="389" customFormat="1" x14ac:dyDescent="0.2">
      <c r="A65" s="632">
        <v>4</v>
      </c>
      <c r="B65" s="389" t="s">
        <v>34</v>
      </c>
      <c r="C65" s="630" t="s">
        <v>142</v>
      </c>
      <c r="D65" s="389" t="s">
        <v>143</v>
      </c>
      <c r="E65" s="389" t="s">
        <v>393</v>
      </c>
      <c r="F65" s="622">
        <v>23957.439999999999</v>
      </c>
      <c r="G65" s="622">
        <v>0</v>
      </c>
      <c r="H65" s="622">
        <v>3963.44</v>
      </c>
      <c r="I65" s="622">
        <v>3069</v>
      </c>
      <c r="J65" s="622">
        <v>23200.32</v>
      </c>
      <c r="K65" s="622">
        <v>5948.8</v>
      </c>
      <c r="L65" s="622">
        <v>5088.2</v>
      </c>
      <c r="M65" s="622">
        <v>65227.199999999997</v>
      </c>
      <c r="N65" s="622">
        <v>0</v>
      </c>
      <c r="O65" s="622">
        <v>36846.845280000001</v>
      </c>
      <c r="P65" s="389" t="s">
        <v>17</v>
      </c>
      <c r="Q65" s="622">
        <v>102966</v>
      </c>
      <c r="R65" s="622">
        <v>0</v>
      </c>
      <c r="S65" s="631"/>
    </row>
    <row r="66" spans="1:19" s="389" customFormat="1" x14ac:dyDescent="0.2">
      <c r="A66" s="632">
        <v>4</v>
      </c>
      <c r="B66" s="389" t="s">
        <v>34</v>
      </c>
      <c r="C66" s="630" t="s">
        <v>399</v>
      </c>
      <c r="D66" s="389" t="s">
        <v>400</v>
      </c>
      <c r="E66" s="389" t="s">
        <v>395</v>
      </c>
      <c r="F66" s="622">
        <v>0</v>
      </c>
      <c r="G66" s="622">
        <v>0</v>
      </c>
      <c r="H66" s="622">
        <v>0</v>
      </c>
      <c r="I66" s="622">
        <v>0</v>
      </c>
      <c r="J66" s="622">
        <v>0</v>
      </c>
      <c r="K66" s="622">
        <v>0</v>
      </c>
      <c r="L66" s="622">
        <v>0</v>
      </c>
      <c r="M66" s="622">
        <v>0</v>
      </c>
      <c r="N66" s="622">
        <v>0</v>
      </c>
      <c r="O66" s="622">
        <v>0</v>
      </c>
      <c r="P66" s="389" t="s">
        <v>17</v>
      </c>
      <c r="Q66" s="622">
        <v>0</v>
      </c>
      <c r="R66" s="622">
        <v>0</v>
      </c>
      <c r="S66" s="631"/>
    </row>
    <row r="67" spans="1:19" s="389" customFormat="1" x14ac:dyDescent="0.2">
      <c r="A67" s="632">
        <v>4</v>
      </c>
      <c r="B67" s="389" t="s">
        <v>34</v>
      </c>
      <c r="C67" s="630" t="s">
        <v>144</v>
      </c>
      <c r="D67" s="389" t="s">
        <v>145</v>
      </c>
      <c r="E67" s="389" t="s">
        <v>396</v>
      </c>
      <c r="F67" s="622">
        <v>14102.4</v>
      </c>
      <c r="G67" s="622">
        <v>0</v>
      </c>
      <c r="H67" s="622">
        <v>1631.52</v>
      </c>
      <c r="I67" s="622">
        <v>1799</v>
      </c>
      <c r="J67" s="622">
        <v>14277.12</v>
      </c>
      <c r="K67" s="622">
        <v>3660.8</v>
      </c>
      <c r="L67" s="622">
        <v>3131.2</v>
      </c>
      <c r="M67" s="622">
        <v>38602.04</v>
      </c>
      <c r="N67" s="622">
        <v>0</v>
      </c>
      <c r="O67" s="622">
        <v>21806.292396000001</v>
      </c>
      <c r="P67" s="389" t="s">
        <v>17</v>
      </c>
      <c r="Q67" s="622">
        <v>60957</v>
      </c>
      <c r="R67" s="100">
        <v>12151</v>
      </c>
      <c r="S67" s="631"/>
    </row>
    <row r="68" spans="1:19" s="389" customFormat="1" x14ac:dyDescent="0.2">
      <c r="A68" s="632">
        <v>4</v>
      </c>
      <c r="B68" s="389" t="s">
        <v>32</v>
      </c>
      <c r="C68" s="630" t="s">
        <v>179</v>
      </c>
      <c r="D68" s="389" t="s">
        <v>180</v>
      </c>
      <c r="E68" s="389" t="s">
        <v>393</v>
      </c>
      <c r="F68" s="622">
        <v>0</v>
      </c>
      <c r="G68" s="622">
        <v>0</v>
      </c>
      <c r="H68" s="622">
        <v>0</v>
      </c>
      <c r="I68" s="622">
        <v>0</v>
      </c>
      <c r="J68" s="622">
        <v>0</v>
      </c>
      <c r="K68" s="622">
        <v>0</v>
      </c>
      <c r="L68" s="622">
        <v>0</v>
      </c>
      <c r="M68" s="622">
        <v>0</v>
      </c>
      <c r="N68" s="622">
        <v>0</v>
      </c>
      <c r="O68" s="622">
        <v>0</v>
      </c>
      <c r="P68" s="389" t="s">
        <v>17</v>
      </c>
      <c r="Q68" s="622">
        <v>0</v>
      </c>
      <c r="R68" s="622">
        <v>0</v>
      </c>
      <c r="S68" s="631"/>
    </row>
    <row r="69" spans="1:19" s="389" customFormat="1" x14ac:dyDescent="0.2">
      <c r="A69" s="632">
        <v>4</v>
      </c>
      <c r="B69" s="389" t="s">
        <v>32</v>
      </c>
      <c r="C69" s="630" t="s">
        <v>181</v>
      </c>
      <c r="D69" s="389" t="s">
        <v>182</v>
      </c>
      <c r="E69" s="389" t="s">
        <v>395</v>
      </c>
      <c r="F69" s="622">
        <v>0</v>
      </c>
      <c r="G69" s="622">
        <v>0</v>
      </c>
      <c r="H69" s="622">
        <v>0</v>
      </c>
      <c r="I69" s="622">
        <v>0</v>
      </c>
      <c r="J69" s="622">
        <v>0</v>
      </c>
      <c r="K69" s="622">
        <v>0</v>
      </c>
      <c r="L69" s="622">
        <v>0</v>
      </c>
      <c r="M69" s="622">
        <v>0</v>
      </c>
      <c r="N69" s="622">
        <v>0</v>
      </c>
      <c r="O69" s="622">
        <v>0</v>
      </c>
      <c r="P69" s="389" t="s">
        <v>17</v>
      </c>
      <c r="Q69" s="622">
        <v>0</v>
      </c>
      <c r="R69" s="622">
        <v>0</v>
      </c>
      <c r="S69" s="631"/>
    </row>
    <row r="70" spans="1:19" s="389" customFormat="1" x14ac:dyDescent="0.2">
      <c r="A70" s="632">
        <v>4</v>
      </c>
      <c r="B70" s="389" t="s">
        <v>33</v>
      </c>
      <c r="C70" s="630" t="s">
        <v>460</v>
      </c>
      <c r="D70" s="389" t="s">
        <v>461</v>
      </c>
      <c r="E70" s="389" t="s">
        <v>395</v>
      </c>
      <c r="F70" s="622">
        <v>13732.16</v>
      </c>
      <c r="G70" s="622">
        <v>0</v>
      </c>
      <c r="H70" s="622">
        <v>2076.48</v>
      </c>
      <c r="I70" s="622">
        <v>1291</v>
      </c>
      <c r="J70" s="622">
        <v>10707.84</v>
      </c>
      <c r="K70" s="622">
        <v>2745.6</v>
      </c>
      <c r="L70" s="622">
        <v>2348.4</v>
      </c>
      <c r="M70" s="622">
        <v>32901.480000000003</v>
      </c>
      <c r="N70" s="622">
        <v>4402.2180239999998</v>
      </c>
      <c r="O70" s="622">
        <v>17152.240351</v>
      </c>
      <c r="P70" s="389" t="s">
        <v>17</v>
      </c>
      <c r="Q70" s="622">
        <v>54868</v>
      </c>
      <c r="R70" s="622">
        <v>0</v>
      </c>
      <c r="S70" s="631"/>
    </row>
    <row r="71" spans="1:19" s="389" customFormat="1" x14ac:dyDescent="0.2">
      <c r="A71" s="632">
        <v>4</v>
      </c>
      <c r="B71" s="389" t="s">
        <v>33</v>
      </c>
      <c r="C71" s="630" t="s">
        <v>462</v>
      </c>
      <c r="D71" s="389" t="s">
        <v>463</v>
      </c>
      <c r="E71" s="389" t="s">
        <v>395</v>
      </c>
      <c r="F71" s="622">
        <v>0</v>
      </c>
      <c r="G71" s="622">
        <v>0</v>
      </c>
      <c r="H71" s="622">
        <v>0</v>
      </c>
      <c r="I71" s="622">
        <v>0</v>
      </c>
      <c r="J71" s="622">
        <v>0</v>
      </c>
      <c r="K71" s="622">
        <v>0</v>
      </c>
      <c r="L71" s="622">
        <v>0</v>
      </c>
      <c r="M71" s="622">
        <v>0</v>
      </c>
      <c r="N71" s="622">
        <v>0</v>
      </c>
      <c r="O71" s="622">
        <v>0</v>
      </c>
      <c r="P71" s="389" t="s">
        <v>17</v>
      </c>
      <c r="Q71" s="622">
        <v>0</v>
      </c>
      <c r="R71" s="622">
        <v>0</v>
      </c>
      <c r="S71" s="631"/>
    </row>
    <row r="72" spans="1:19" s="389" customFormat="1" x14ac:dyDescent="0.2">
      <c r="A72" s="632">
        <v>4</v>
      </c>
      <c r="B72" s="389" t="s">
        <v>33</v>
      </c>
      <c r="C72" s="630" t="s">
        <v>464</v>
      </c>
      <c r="D72" s="389" t="s">
        <v>465</v>
      </c>
      <c r="E72" s="389" t="s">
        <v>395</v>
      </c>
      <c r="F72" s="622">
        <v>0</v>
      </c>
      <c r="G72" s="622">
        <v>0</v>
      </c>
      <c r="H72" s="622">
        <v>0</v>
      </c>
      <c r="I72" s="622">
        <v>0</v>
      </c>
      <c r="J72" s="622">
        <v>0</v>
      </c>
      <c r="K72" s="622">
        <v>0</v>
      </c>
      <c r="L72" s="622">
        <v>0</v>
      </c>
      <c r="M72" s="622">
        <v>0</v>
      </c>
      <c r="N72" s="622">
        <v>0</v>
      </c>
      <c r="O72" s="622">
        <v>0</v>
      </c>
      <c r="P72" s="389" t="s">
        <v>17</v>
      </c>
      <c r="Q72" s="622">
        <v>0</v>
      </c>
      <c r="R72" s="622">
        <v>0</v>
      </c>
      <c r="S72" s="631"/>
    </row>
    <row r="73" spans="1:19" s="389" customFormat="1" x14ac:dyDescent="0.2">
      <c r="A73" s="632">
        <v>4</v>
      </c>
      <c r="B73" s="389" t="s">
        <v>33</v>
      </c>
      <c r="C73" s="630" t="s">
        <v>309</v>
      </c>
      <c r="D73" s="389" t="s">
        <v>310</v>
      </c>
      <c r="E73" s="389" t="s">
        <v>395</v>
      </c>
      <c r="F73" s="622">
        <v>0</v>
      </c>
      <c r="G73" s="622">
        <v>0</v>
      </c>
      <c r="H73" s="622">
        <v>0</v>
      </c>
      <c r="I73" s="622">
        <v>0</v>
      </c>
      <c r="J73" s="622">
        <v>0</v>
      </c>
      <c r="K73" s="622">
        <v>0</v>
      </c>
      <c r="L73" s="622">
        <v>0</v>
      </c>
      <c r="M73" s="622">
        <v>0</v>
      </c>
      <c r="N73" s="622">
        <v>0</v>
      </c>
      <c r="O73" s="622">
        <v>0</v>
      </c>
      <c r="P73" s="389" t="s">
        <v>17</v>
      </c>
      <c r="Q73" s="622">
        <v>0</v>
      </c>
      <c r="R73" s="622">
        <v>0</v>
      </c>
      <c r="S73" s="631"/>
    </row>
    <row r="74" spans="1:19" s="389" customFormat="1" x14ac:dyDescent="0.2">
      <c r="A74" s="632">
        <v>5</v>
      </c>
      <c r="B74" s="389" t="s">
        <v>39</v>
      </c>
      <c r="C74" s="630" t="s">
        <v>438</v>
      </c>
      <c r="D74" s="389" t="s">
        <v>439</v>
      </c>
      <c r="E74" s="389" t="s">
        <v>395</v>
      </c>
      <c r="F74" s="622">
        <v>0</v>
      </c>
      <c r="G74" s="622">
        <v>0</v>
      </c>
      <c r="H74" s="622">
        <v>0</v>
      </c>
      <c r="I74" s="622">
        <v>0</v>
      </c>
      <c r="J74" s="622">
        <v>0</v>
      </c>
      <c r="K74" s="622">
        <v>0</v>
      </c>
      <c r="L74" s="622">
        <v>0</v>
      </c>
      <c r="M74" s="622">
        <v>0</v>
      </c>
      <c r="N74" s="622">
        <v>0</v>
      </c>
      <c r="O74" s="622">
        <v>0</v>
      </c>
      <c r="P74" s="389" t="s">
        <v>17</v>
      </c>
      <c r="Q74" s="622">
        <v>0</v>
      </c>
      <c r="R74" s="622">
        <v>0</v>
      </c>
      <c r="S74" s="631"/>
    </row>
    <row r="75" spans="1:19" s="389" customFormat="1" x14ac:dyDescent="0.2">
      <c r="A75" s="632">
        <v>5</v>
      </c>
      <c r="B75" s="389" t="s">
        <v>39</v>
      </c>
      <c r="C75" s="630" t="s">
        <v>440</v>
      </c>
      <c r="D75" s="389" t="s">
        <v>441</v>
      </c>
      <c r="E75" s="389" t="s">
        <v>395</v>
      </c>
      <c r="F75" s="622">
        <v>0</v>
      </c>
      <c r="G75" s="622">
        <v>0</v>
      </c>
      <c r="H75" s="622">
        <v>0</v>
      </c>
      <c r="I75" s="622">
        <v>0</v>
      </c>
      <c r="J75" s="622">
        <v>0</v>
      </c>
      <c r="K75" s="622">
        <v>0</v>
      </c>
      <c r="L75" s="622">
        <v>0</v>
      </c>
      <c r="M75" s="622">
        <v>0</v>
      </c>
      <c r="N75" s="622">
        <v>0</v>
      </c>
      <c r="O75" s="622">
        <v>0</v>
      </c>
      <c r="P75" s="389" t="s">
        <v>17</v>
      </c>
      <c r="Q75" s="622">
        <v>0</v>
      </c>
      <c r="R75" s="622">
        <v>0</v>
      </c>
      <c r="S75" s="631"/>
    </row>
    <row r="76" spans="1:19" s="389" customFormat="1" x14ac:dyDescent="0.2">
      <c r="A76" s="632">
        <v>5</v>
      </c>
      <c r="B76" s="389" t="s">
        <v>39</v>
      </c>
      <c r="C76" s="630" t="s">
        <v>273</v>
      </c>
      <c r="D76" s="389" t="s">
        <v>274</v>
      </c>
      <c r="E76" s="389" t="s">
        <v>395</v>
      </c>
      <c r="F76" s="622">
        <v>0</v>
      </c>
      <c r="G76" s="622">
        <v>0</v>
      </c>
      <c r="H76" s="622">
        <v>0</v>
      </c>
      <c r="I76" s="622">
        <v>0</v>
      </c>
      <c r="J76" s="622">
        <v>0</v>
      </c>
      <c r="K76" s="622">
        <v>0</v>
      </c>
      <c r="L76" s="622">
        <v>0</v>
      </c>
      <c r="M76" s="622">
        <v>0</v>
      </c>
      <c r="N76" s="622">
        <v>0</v>
      </c>
      <c r="O76" s="622">
        <v>0</v>
      </c>
      <c r="P76" s="389" t="s">
        <v>17</v>
      </c>
      <c r="Q76" s="622">
        <v>0</v>
      </c>
      <c r="R76" s="622">
        <v>0</v>
      </c>
      <c r="S76" s="631"/>
    </row>
    <row r="77" spans="1:19" s="389" customFormat="1" x14ac:dyDescent="0.2">
      <c r="A77" s="632">
        <v>5</v>
      </c>
      <c r="B77" s="389" t="s">
        <v>39</v>
      </c>
      <c r="C77" s="630" t="s">
        <v>275</v>
      </c>
      <c r="D77" s="389" t="s">
        <v>276</v>
      </c>
      <c r="E77" s="389" t="s">
        <v>395</v>
      </c>
      <c r="F77" s="622">
        <v>8238.8799999999992</v>
      </c>
      <c r="G77" s="622">
        <v>0</v>
      </c>
      <c r="H77" s="622">
        <v>2142.4</v>
      </c>
      <c r="I77" s="622">
        <v>529</v>
      </c>
      <c r="J77" s="622">
        <v>5353.92</v>
      </c>
      <c r="K77" s="622">
        <v>1372.8</v>
      </c>
      <c r="L77" s="622">
        <v>1378.14</v>
      </c>
      <c r="M77" s="622">
        <v>19015.14</v>
      </c>
      <c r="N77" s="622">
        <v>5514.3905999999997</v>
      </c>
      <c r="O77" s="622">
        <v>5739.9101603999998</v>
      </c>
      <c r="P77" s="389" t="s">
        <v>17</v>
      </c>
      <c r="Q77" s="622">
        <v>30475</v>
      </c>
      <c r="R77" s="622">
        <v>0</v>
      </c>
      <c r="S77" s="631"/>
    </row>
    <row r="78" spans="1:19" s="389" customFormat="1" x14ac:dyDescent="0.2">
      <c r="A78" s="632">
        <v>5</v>
      </c>
      <c r="B78" s="389" t="s">
        <v>37</v>
      </c>
      <c r="C78" s="630" t="s">
        <v>236</v>
      </c>
      <c r="D78" s="389" t="s">
        <v>237</v>
      </c>
      <c r="E78" s="389" t="s">
        <v>396</v>
      </c>
      <c r="F78" s="622">
        <v>20420.400000000001</v>
      </c>
      <c r="G78" s="622">
        <v>0</v>
      </c>
      <c r="H78" s="622">
        <v>4044.81</v>
      </c>
      <c r="I78" s="622">
        <v>2512</v>
      </c>
      <c r="J78" s="622">
        <v>21162.959999999999</v>
      </c>
      <c r="K78" s="622">
        <v>4804.8</v>
      </c>
      <c r="L78" s="622">
        <v>4109.7</v>
      </c>
      <c r="M78" s="622">
        <v>57054.67</v>
      </c>
      <c r="N78" s="622">
        <v>0</v>
      </c>
      <c r="O78" s="622">
        <v>21401.206717000001</v>
      </c>
      <c r="P78" s="389" t="s">
        <v>17</v>
      </c>
      <c r="Q78" s="622">
        <v>79177</v>
      </c>
      <c r="R78" s="622">
        <v>0</v>
      </c>
      <c r="S78" s="631"/>
    </row>
    <row r="79" spans="1:19" s="389" customFormat="1" x14ac:dyDescent="0.2">
      <c r="A79" s="632">
        <v>5</v>
      </c>
      <c r="B79" s="389" t="s">
        <v>35</v>
      </c>
      <c r="C79" s="630" t="s">
        <v>238</v>
      </c>
      <c r="D79" s="389" t="s">
        <v>239</v>
      </c>
      <c r="E79" s="389" t="s">
        <v>395</v>
      </c>
      <c r="F79" s="622">
        <v>0</v>
      </c>
      <c r="G79" s="622">
        <v>0</v>
      </c>
      <c r="H79" s="622">
        <v>0</v>
      </c>
      <c r="I79" s="622">
        <v>0</v>
      </c>
      <c r="J79" s="622">
        <v>0</v>
      </c>
      <c r="K79" s="622">
        <v>0</v>
      </c>
      <c r="L79" s="622">
        <v>0</v>
      </c>
      <c r="M79" s="622">
        <v>0</v>
      </c>
      <c r="N79" s="622">
        <v>0</v>
      </c>
      <c r="O79" s="622">
        <v>0</v>
      </c>
      <c r="P79" s="389" t="s">
        <v>17</v>
      </c>
      <c r="Q79" s="622">
        <v>0</v>
      </c>
      <c r="R79" s="622">
        <v>14872</v>
      </c>
      <c r="S79" s="631"/>
    </row>
    <row r="80" spans="1:19" s="389" customFormat="1" x14ac:dyDescent="0.2">
      <c r="A80" s="632">
        <v>5</v>
      </c>
      <c r="B80" s="389" t="s">
        <v>35</v>
      </c>
      <c r="C80" s="630" t="s">
        <v>424</v>
      </c>
      <c r="D80" s="389" t="s">
        <v>425</v>
      </c>
      <c r="E80" s="389" t="s">
        <v>395</v>
      </c>
      <c r="F80" s="622">
        <v>0</v>
      </c>
      <c r="G80" s="622">
        <v>0</v>
      </c>
      <c r="H80" s="622">
        <v>0</v>
      </c>
      <c r="I80" s="622">
        <v>0</v>
      </c>
      <c r="J80" s="622">
        <v>0</v>
      </c>
      <c r="K80" s="622">
        <v>0</v>
      </c>
      <c r="L80" s="622">
        <v>0</v>
      </c>
      <c r="M80" s="622">
        <v>0</v>
      </c>
      <c r="N80" s="622">
        <v>0</v>
      </c>
      <c r="O80" s="622">
        <v>0</v>
      </c>
      <c r="P80" s="389" t="s">
        <v>17</v>
      </c>
      <c r="Q80" s="622">
        <v>0</v>
      </c>
      <c r="R80" s="622">
        <v>0</v>
      </c>
      <c r="S80" s="631"/>
    </row>
    <row r="81" spans="1:19" s="389" customFormat="1" x14ac:dyDescent="0.2">
      <c r="A81" s="632">
        <v>5</v>
      </c>
      <c r="B81" s="389" t="s">
        <v>35</v>
      </c>
      <c r="C81" s="630" t="s">
        <v>240</v>
      </c>
      <c r="D81" s="389" t="s">
        <v>241</v>
      </c>
      <c r="E81" s="389" t="s">
        <v>395</v>
      </c>
      <c r="F81" s="622">
        <v>7381.92</v>
      </c>
      <c r="G81" s="622">
        <v>0</v>
      </c>
      <c r="H81" s="622">
        <v>1229.82</v>
      </c>
      <c r="I81" s="622">
        <v>529</v>
      </c>
      <c r="J81" s="622">
        <v>5353.92</v>
      </c>
      <c r="K81" s="622">
        <v>1372.8</v>
      </c>
      <c r="L81" s="622">
        <v>1174.2</v>
      </c>
      <c r="M81" s="622">
        <v>17041.66</v>
      </c>
      <c r="N81" s="622">
        <v>0</v>
      </c>
      <c r="O81" s="622">
        <v>8694.6549319999995</v>
      </c>
      <c r="P81" s="389" t="s">
        <v>17</v>
      </c>
      <c r="Q81" s="622">
        <v>25942</v>
      </c>
      <c r="R81" s="622">
        <v>0</v>
      </c>
      <c r="S81" s="631"/>
    </row>
    <row r="82" spans="1:19" s="389" customFormat="1" x14ac:dyDescent="0.2">
      <c r="A82" s="632">
        <v>5</v>
      </c>
      <c r="B82" s="389" t="s">
        <v>35</v>
      </c>
      <c r="C82" s="630" t="s">
        <v>857</v>
      </c>
      <c r="D82" s="389" t="s">
        <v>858</v>
      </c>
      <c r="E82" s="389" t="s">
        <v>395</v>
      </c>
      <c r="F82" s="622">
        <v>0</v>
      </c>
      <c r="G82" s="622">
        <v>0</v>
      </c>
      <c r="H82" s="622">
        <v>0</v>
      </c>
      <c r="I82" s="622">
        <v>0</v>
      </c>
      <c r="J82" s="622">
        <v>0</v>
      </c>
      <c r="K82" s="622">
        <v>0</v>
      </c>
      <c r="L82" s="622">
        <v>0</v>
      </c>
      <c r="M82" s="622">
        <v>0</v>
      </c>
      <c r="N82" s="622">
        <v>0</v>
      </c>
      <c r="O82" s="622">
        <v>0</v>
      </c>
      <c r="P82" s="389" t="s">
        <v>17</v>
      </c>
      <c r="Q82" s="622">
        <v>0</v>
      </c>
      <c r="R82" s="622">
        <v>0</v>
      </c>
      <c r="S82" s="631"/>
    </row>
    <row r="83" spans="1:19" s="389" customFormat="1" x14ac:dyDescent="0.2">
      <c r="A83" s="632">
        <v>5</v>
      </c>
      <c r="B83" s="389" t="s">
        <v>38</v>
      </c>
      <c r="C83" s="630" t="s">
        <v>262</v>
      </c>
      <c r="D83" s="389" t="s">
        <v>263</v>
      </c>
      <c r="E83" s="389" t="s">
        <v>395</v>
      </c>
      <c r="F83" s="622">
        <v>18428.8</v>
      </c>
      <c r="G83" s="622">
        <v>0</v>
      </c>
      <c r="H83" s="622">
        <v>3151.8</v>
      </c>
      <c r="I83" s="622">
        <v>2541</v>
      </c>
      <c r="J83" s="622">
        <v>17846.400000000001</v>
      </c>
      <c r="K83" s="622">
        <v>4576</v>
      </c>
      <c r="L83" s="622">
        <v>3914</v>
      </c>
      <c r="M83" s="622">
        <v>50458</v>
      </c>
      <c r="N83" s="622">
        <v>0</v>
      </c>
      <c r="O83" s="622">
        <v>27070.717000000001</v>
      </c>
      <c r="P83" s="389" t="s">
        <v>17</v>
      </c>
      <c r="Q83" s="622">
        <v>78215</v>
      </c>
      <c r="R83" s="622">
        <v>0</v>
      </c>
      <c r="S83" s="631"/>
    </row>
    <row r="84" spans="1:19" s="389" customFormat="1" x14ac:dyDescent="0.2">
      <c r="A84" s="389">
        <v>5</v>
      </c>
      <c r="B84" s="389" t="s">
        <v>38</v>
      </c>
      <c r="C84" s="630" t="s">
        <v>430</v>
      </c>
      <c r="D84" s="389" t="s">
        <v>431</v>
      </c>
      <c r="E84" s="389" t="s">
        <v>402</v>
      </c>
      <c r="F84" s="622">
        <v>0</v>
      </c>
      <c r="G84" s="622">
        <v>0</v>
      </c>
      <c r="H84" s="622">
        <v>0</v>
      </c>
      <c r="I84" s="622">
        <v>0</v>
      </c>
      <c r="J84" s="622">
        <v>0</v>
      </c>
      <c r="K84" s="622">
        <v>0</v>
      </c>
      <c r="L84" s="622">
        <v>0</v>
      </c>
      <c r="M84" s="622">
        <v>0</v>
      </c>
      <c r="N84" s="622">
        <v>0</v>
      </c>
      <c r="O84" s="622">
        <v>0</v>
      </c>
      <c r="P84" s="389" t="s">
        <v>17</v>
      </c>
      <c r="Q84" s="622">
        <v>0</v>
      </c>
      <c r="R84" s="622">
        <v>0</v>
      </c>
      <c r="S84" s="631"/>
    </row>
    <row r="85" spans="1:19" s="389" customFormat="1" x14ac:dyDescent="0.2">
      <c r="A85" s="389">
        <v>5</v>
      </c>
      <c r="B85" s="389" t="s">
        <v>44</v>
      </c>
      <c r="C85" s="630" t="s">
        <v>186</v>
      </c>
      <c r="D85" s="389" t="s">
        <v>187</v>
      </c>
      <c r="E85" s="389" t="s">
        <v>395</v>
      </c>
      <c r="F85" s="622">
        <v>0</v>
      </c>
      <c r="G85" s="622">
        <v>0</v>
      </c>
      <c r="H85" s="622">
        <v>0</v>
      </c>
      <c r="I85" s="622">
        <v>0</v>
      </c>
      <c r="J85" s="622">
        <v>0</v>
      </c>
      <c r="K85" s="622">
        <v>0</v>
      </c>
      <c r="L85" s="622">
        <v>0</v>
      </c>
      <c r="M85" s="622">
        <v>0</v>
      </c>
      <c r="N85" s="622">
        <v>0</v>
      </c>
      <c r="O85" s="622">
        <v>0</v>
      </c>
      <c r="P85" s="389" t="s">
        <v>17</v>
      </c>
      <c r="Q85" s="622">
        <v>0</v>
      </c>
      <c r="R85" s="622">
        <v>0</v>
      </c>
      <c r="S85" s="631"/>
    </row>
    <row r="86" spans="1:19" s="389" customFormat="1" x14ac:dyDescent="0.2">
      <c r="A86" s="389">
        <v>5</v>
      </c>
      <c r="B86" s="389" t="s">
        <v>44</v>
      </c>
      <c r="C86" s="630" t="s">
        <v>188</v>
      </c>
      <c r="D86" s="389" t="s">
        <v>189</v>
      </c>
      <c r="E86" s="389" t="s">
        <v>393</v>
      </c>
      <c r="F86" s="622">
        <v>0</v>
      </c>
      <c r="G86" s="622">
        <v>0</v>
      </c>
      <c r="H86" s="622">
        <v>0</v>
      </c>
      <c r="I86" s="622">
        <v>0</v>
      </c>
      <c r="J86" s="622">
        <v>0</v>
      </c>
      <c r="K86" s="622">
        <v>0</v>
      </c>
      <c r="L86" s="622">
        <v>0</v>
      </c>
      <c r="M86" s="622">
        <v>0</v>
      </c>
      <c r="N86" s="622">
        <v>0</v>
      </c>
      <c r="O86" s="622">
        <v>0</v>
      </c>
      <c r="P86" s="389" t="s">
        <v>17</v>
      </c>
      <c r="Q86" s="622">
        <v>0</v>
      </c>
      <c r="R86" s="622">
        <v>0</v>
      </c>
      <c r="S86" s="631"/>
    </row>
    <row r="87" spans="1:19" s="389" customFormat="1" x14ac:dyDescent="0.2">
      <c r="A87" s="389">
        <v>5</v>
      </c>
      <c r="B87" s="389" t="s">
        <v>44</v>
      </c>
      <c r="C87" s="630" t="s">
        <v>190</v>
      </c>
      <c r="D87" s="389" t="s">
        <v>191</v>
      </c>
      <c r="E87" s="389" t="s">
        <v>394</v>
      </c>
      <c r="F87" s="622">
        <v>25908.48</v>
      </c>
      <c r="G87" s="622">
        <v>5895.72</v>
      </c>
      <c r="H87" s="622">
        <v>6247.98</v>
      </c>
      <c r="I87" s="622">
        <v>2287</v>
      </c>
      <c r="J87" s="622">
        <v>16061.76</v>
      </c>
      <c r="K87" s="622">
        <v>4118.3999999999996</v>
      </c>
      <c r="L87" s="622">
        <v>3522.6</v>
      </c>
      <c r="M87" s="622">
        <v>64041.94</v>
      </c>
      <c r="N87" s="622">
        <v>0</v>
      </c>
      <c r="O87" s="622">
        <v>34358.500809999998</v>
      </c>
      <c r="P87" s="389" t="s">
        <v>17</v>
      </c>
      <c r="Q87" s="622">
        <v>99018</v>
      </c>
      <c r="R87" s="622">
        <v>0</v>
      </c>
      <c r="S87" s="631"/>
    </row>
    <row r="88" spans="1:19" s="389" customFormat="1" x14ac:dyDescent="0.2">
      <c r="A88" s="389">
        <v>6</v>
      </c>
      <c r="B88" s="389" t="s">
        <v>277</v>
      </c>
      <c r="C88" s="630" t="s">
        <v>442</v>
      </c>
      <c r="D88" s="389" t="s">
        <v>443</v>
      </c>
      <c r="E88" s="389" t="s">
        <v>395</v>
      </c>
      <c r="F88" s="622">
        <v>5834.4</v>
      </c>
      <c r="G88" s="622">
        <v>0</v>
      </c>
      <c r="H88" s="622">
        <v>889.92</v>
      </c>
      <c r="I88" s="622">
        <v>529</v>
      </c>
      <c r="J88" s="622">
        <v>5353.92</v>
      </c>
      <c r="K88" s="622">
        <v>1372.8</v>
      </c>
      <c r="L88" s="622">
        <v>1174.2</v>
      </c>
      <c r="M88" s="622">
        <v>15154.24</v>
      </c>
      <c r="N88" s="622">
        <v>1818.5088000000001</v>
      </c>
      <c r="O88" s="622">
        <v>4701.4514176000002</v>
      </c>
      <c r="P88" s="389" t="s">
        <v>17</v>
      </c>
      <c r="Q88" s="622">
        <v>21880</v>
      </c>
      <c r="R88" s="622">
        <v>0</v>
      </c>
      <c r="S88" s="631"/>
    </row>
    <row r="89" spans="1:19" s="389" customFormat="1" x14ac:dyDescent="0.2">
      <c r="A89" s="389">
        <v>6</v>
      </c>
      <c r="B89" s="389" t="s">
        <v>277</v>
      </c>
      <c r="C89" s="630" t="s">
        <v>444</v>
      </c>
      <c r="D89" s="389" t="s">
        <v>445</v>
      </c>
      <c r="E89" s="389" t="s">
        <v>395</v>
      </c>
      <c r="F89" s="622">
        <v>0</v>
      </c>
      <c r="G89" s="622">
        <v>0</v>
      </c>
      <c r="H89" s="622">
        <v>0</v>
      </c>
      <c r="I89" s="622">
        <v>0</v>
      </c>
      <c r="J89" s="622">
        <v>0</v>
      </c>
      <c r="K89" s="622">
        <v>0</v>
      </c>
      <c r="L89" s="622">
        <v>0</v>
      </c>
      <c r="M89" s="622">
        <v>0</v>
      </c>
      <c r="N89" s="622">
        <v>0</v>
      </c>
      <c r="O89" s="622">
        <v>0</v>
      </c>
      <c r="P89" s="389" t="s">
        <v>17</v>
      </c>
      <c r="Q89" s="622">
        <v>0</v>
      </c>
      <c r="R89" s="622">
        <v>0</v>
      </c>
      <c r="S89" s="631"/>
    </row>
    <row r="90" spans="1:19" s="389" customFormat="1" x14ac:dyDescent="0.2">
      <c r="A90" s="389">
        <v>6</v>
      </c>
      <c r="B90" s="389" t="s">
        <v>277</v>
      </c>
      <c r="C90" s="630" t="s">
        <v>278</v>
      </c>
      <c r="D90" s="389" t="s">
        <v>279</v>
      </c>
      <c r="E90" s="389" t="s">
        <v>395</v>
      </c>
      <c r="F90" s="622">
        <v>0</v>
      </c>
      <c r="G90" s="622">
        <v>0</v>
      </c>
      <c r="H90" s="622">
        <v>0</v>
      </c>
      <c r="I90" s="622">
        <v>0</v>
      </c>
      <c r="J90" s="622">
        <v>0</v>
      </c>
      <c r="K90" s="622">
        <v>0</v>
      </c>
      <c r="L90" s="622">
        <v>0</v>
      </c>
      <c r="M90" s="622">
        <v>0</v>
      </c>
      <c r="N90" s="622">
        <v>0</v>
      </c>
      <c r="O90" s="622">
        <v>0</v>
      </c>
      <c r="P90" s="389" t="s">
        <v>17</v>
      </c>
      <c r="Q90" s="622">
        <v>0</v>
      </c>
      <c r="R90" s="622">
        <v>0</v>
      </c>
      <c r="S90" s="631"/>
    </row>
    <row r="91" spans="1:19" s="389" customFormat="1" x14ac:dyDescent="0.2">
      <c r="A91" s="389">
        <v>6</v>
      </c>
      <c r="B91" s="389" t="s">
        <v>277</v>
      </c>
      <c r="C91" s="630" t="s">
        <v>447</v>
      </c>
      <c r="D91" s="389" t="s">
        <v>446</v>
      </c>
      <c r="E91" s="389" t="s">
        <v>395</v>
      </c>
      <c r="F91" s="622">
        <v>0</v>
      </c>
      <c r="G91" s="622">
        <v>0</v>
      </c>
      <c r="H91" s="622">
        <v>0</v>
      </c>
      <c r="I91" s="622">
        <v>0</v>
      </c>
      <c r="J91" s="622">
        <v>0</v>
      </c>
      <c r="K91" s="622">
        <v>0</v>
      </c>
      <c r="L91" s="622">
        <v>0</v>
      </c>
      <c r="M91" s="622">
        <v>0</v>
      </c>
      <c r="N91" s="622">
        <v>0</v>
      </c>
      <c r="O91" s="622">
        <v>0</v>
      </c>
      <c r="P91" s="389" t="s">
        <v>17</v>
      </c>
      <c r="Q91" s="622">
        <v>0</v>
      </c>
      <c r="R91" s="622">
        <v>0</v>
      </c>
      <c r="S91" s="631"/>
    </row>
    <row r="92" spans="1:19" s="389" customFormat="1" x14ac:dyDescent="0.2">
      <c r="A92" s="389">
        <v>6</v>
      </c>
      <c r="B92" s="389" t="s">
        <v>52</v>
      </c>
      <c r="C92" s="630" t="s">
        <v>282</v>
      </c>
      <c r="D92" s="389" t="s">
        <v>283</v>
      </c>
      <c r="E92" s="389" t="s">
        <v>393</v>
      </c>
      <c r="F92" s="622">
        <v>0</v>
      </c>
      <c r="G92" s="622">
        <v>0</v>
      </c>
      <c r="H92" s="622">
        <v>0</v>
      </c>
      <c r="I92" s="622">
        <v>0</v>
      </c>
      <c r="J92" s="622">
        <v>0</v>
      </c>
      <c r="K92" s="622">
        <v>0</v>
      </c>
      <c r="L92" s="622">
        <v>0</v>
      </c>
      <c r="M92" s="622">
        <v>0</v>
      </c>
      <c r="N92" s="622">
        <v>0</v>
      </c>
      <c r="O92" s="622">
        <v>0</v>
      </c>
      <c r="P92" s="389" t="s">
        <v>17</v>
      </c>
      <c r="Q92" s="622">
        <v>0</v>
      </c>
      <c r="R92" s="622">
        <v>15931</v>
      </c>
      <c r="S92" s="631"/>
    </row>
    <row r="93" spans="1:19" s="389" customFormat="1" x14ac:dyDescent="0.2">
      <c r="A93" s="389">
        <v>6</v>
      </c>
      <c r="B93" s="389" t="s">
        <v>52</v>
      </c>
      <c r="C93" s="630" t="s">
        <v>452</v>
      </c>
      <c r="D93" s="389" t="s">
        <v>453</v>
      </c>
      <c r="E93" s="389" t="s">
        <v>395</v>
      </c>
      <c r="F93" s="622">
        <v>0</v>
      </c>
      <c r="G93" s="622">
        <v>0</v>
      </c>
      <c r="H93" s="622">
        <v>0</v>
      </c>
      <c r="I93" s="622">
        <v>0</v>
      </c>
      <c r="J93" s="622">
        <v>0</v>
      </c>
      <c r="K93" s="622">
        <v>0</v>
      </c>
      <c r="L93" s="622">
        <v>0</v>
      </c>
      <c r="M93" s="622">
        <v>0</v>
      </c>
      <c r="N93" s="622">
        <v>0</v>
      </c>
      <c r="O93" s="622">
        <v>0</v>
      </c>
      <c r="P93" s="389" t="s">
        <v>17</v>
      </c>
      <c r="Q93" s="622">
        <v>0</v>
      </c>
      <c r="R93" s="622">
        <v>0</v>
      </c>
      <c r="S93" s="631"/>
    </row>
    <row r="94" spans="1:19" s="389" customFormat="1" x14ac:dyDescent="0.2">
      <c r="A94" s="389">
        <v>6</v>
      </c>
      <c r="B94" s="389" t="s">
        <v>52</v>
      </c>
      <c r="C94" s="630" t="s">
        <v>284</v>
      </c>
      <c r="D94" s="389" t="s">
        <v>486</v>
      </c>
      <c r="E94" s="389" t="s">
        <v>395</v>
      </c>
      <c r="F94" s="622">
        <v>4143.3599999999997</v>
      </c>
      <c r="G94" s="622">
        <v>0</v>
      </c>
      <c r="H94" s="622">
        <v>160.68</v>
      </c>
      <c r="I94" s="622">
        <v>529</v>
      </c>
      <c r="J94" s="622">
        <v>5353.92</v>
      </c>
      <c r="K94" s="622">
        <v>1372.8</v>
      </c>
      <c r="L94" s="622">
        <v>1174.2</v>
      </c>
      <c r="M94" s="622">
        <v>12733.96</v>
      </c>
      <c r="N94" s="622">
        <v>3183.49</v>
      </c>
      <c r="O94" s="622">
        <v>3661.0135</v>
      </c>
      <c r="P94" s="389" t="s">
        <v>17</v>
      </c>
      <c r="Q94" s="622">
        <v>19784</v>
      </c>
      <c r="R94" s="622">
        <v>0</v>
      </c>
      <c r="S94" s="631"/>
    </row>
    <row r="95" spans="1:19" s="389" customFormat="1" x14ac:dyDescent="0.2">
      <c r="A95" s="389">
        <v>6</v>
      </c>
      <c r="B95" s="389" t="s">
        <v>54</v>
      </c>
      <c r="C95" s="630" t="s">
        <v>158</v>
      </c>
      <c r="D95" s="389" t="s">
        <v>159</v>
      </c>
      <c r="E95" s="389" t="s">
        <v>393</v>
      </c>
      <c r="F95" s="622">
        <v>0</v>
      </c>
      <c r="G95" s="622">
        <v>0</v>
      </c>
      <c r="H95" s="622">
        <v>0</v>
      </c>
      <c r="I95" s="622">
        <v>0</v>
      </c>
      <c r="J95" s="622">
        <v>0</v>
      </c>
      <c r="K95" s="622">
        <v>0</v>
      </c>
      <c r="L95" s="622">
        <v>0</v>
      </c>
      <c r="M95" s="622">
        <v>0</v>
      </c>
      <c r="N95" s="622">
        <v>0</v>
      </c>
      <c r="O95" s="622">
        <v>0</v>
      </c>
      <c r="P95" s="389" t="s">
        <v>17</v>
      </c>
      <c r="Q95" s="622">
        <v>0</v>
      </c>
      <c r="R95" s="622">
        <v>0</v>
      </c>
      <c r="S95" s="631"/>
    </row>
    <row r="96" spans="1:19" s="389" customFormat="1" x14ac:dyDescent="0.2">
      <c r="A96" s="389">
        <v>6</v>
      </c>
      <c r="B96" s="389" t="s">
        <v>54</v>
      </c>
      <c r="C96" s="630" t="s">
        <v>408</v>
      </c>
      <c r="D96" s="389" t="s">
        <v>409</v>
      </c>
      <c r="E96" s="389" t="s">
        <v>395</v>
      </c>
      <c r="F96" s="622">
        <v>0</v>
      </c>
      <c r="G96" s="622">
        <v>0</v>
      </c>
      <c r="H96" s="622">
        <v>0</v>
      </c>
      <c r="I96" s="622">
        <v>0</v>
      </c>
      <c r="J96" s="622">
        <v>0</v>
      </c>
      <c r="K96" s="622">
        <v>0</v>
      </c>
      <c r="L96" s="622">
        <v>0</v>
      </c>
      <c r="M96" s="622">
        <v>0</v>
      </c>
      <c r="N96" s="622">
        <v>0</v>
      </c>
      <c r="O96" s="622">
        <v>0</v>
      </c>
      <c r="P96" s="389" t="s">
        <v>17</v>
      </c>
      <c r="Q96" s="622">
        <v>0</v>
      </c>
      <c r="R96" s="622">
        <v>0</v>
      </c>
      <c r="S96" s="631"/>
    </row>
    <row r="97" spans="1:19" s="389" customFormat="1" x14ac:dyDescent="0.2">
      <c r="A97" s="389">
        <v>6</v>
      </c>
      <c r="B97" s="389" t="s">
        <v>54</v>
      </c>
      <c r="C97" s="630" t="s">
        <v>160</v>
      </c>
      <c r="D97" s="389" t="s">
        <v>161</v>
      </c>
      <c r="E97" s="389" t="s">
        <v>395</v>
      </c>
      <c r="F97" s="622">
        <v>16529.759999999998</v>
      </c>
      <c r="G97" s="622">
        <v>0</v>
      </c>
      <c r="H97" s="622">
        <v>1612.98</v>
      </c>
      <c r="I97" s="622">
        <v>2287</v>
      </c>
      <c r="J97" s="622">
        <v>17072.64</v>
      </c>
      <c r="K97" s="622">
        <v>4380.4799999999996</v>
      </c>
      <c r="L97" s="622">
        <v>3522.6</v>
      </c>
      <c r="M97" s="622">
        <v>45405.46</v>
      </c>
      <c r="N97" s="622">
        <v>0</v>
      </c>
      <c r="O97" s="622">
        <v>20432.456999999999</v>
      </c>
      <c r="P97" s="389" t="s">
        <v>17</v>
      </c>
      <c r="Q97" s="622">
        <v>66456</v>
      </c>
      <c r="R97" s="622">
        <v>0</v>
      </c>
      <c r="S97" s="631"/>
    </row>
    <row r="98" spans="1:19" s="389" customFormat="1" x14ac:dyDescent="0.2">
      <c r="A98" s="389">
        <v>6</v>
      </c>
      <c r="B98" s="389" t="s">
        <v>53</v>
      </c>
      <c r="C98" s="630" t="s">
        <v>428</v>
      </c>
      <c r="D98" s="389" t="s">
        <v>429</v>
      </c>
      <c r="E98" s="389" t="s">
        <v>402</v>
      </c>
      <c r="F98" s="622">
        <v>0</v>
      </c>
      <c r="G98" s="622">
        <v>0</v>
      </c>
      <c r="H98" s="622">
        <v>0</v>
      </c>
      <c r="I98" s="622">
        <v>0</v>
      </c>
      <c r="J98" s="622">
        <v>0</v>
      </c>
      <c r="K98" s="622">
        <v>0</v>
      </c>
      <c r="L98" s="622">
        <v>0</v>
      </c>
      <c r="M98" s="622">
        <v>0</v>
      </c>
      <c r="N98" s="622">
        <v>0</v>
      </c>
      <c r="O98" s="622">
        <v>0</v>
      </c>
      <c r="P98" s="389" t="s">
        <v>17</v>
      </c>
      <c r="Q98" s="622">
        <v>0</v>
      </c>
      <c r="R98" s="622">
        <v>0</v>
      </c>
      <c r="S98" s="631"/>
    </row>
    <row r="99" spans="1:19" s="389" customFormat="1" x14ac:dyDescent="0.2">
      <c r="A99" s="389">
        <v>6</v>
      </c>
      <c r="B99" s="389" t="s">
        <v>53</v>
      </c>
      <c r="C99" s="630" t="s">
        <v>247</v>
      </c>
      <c r="D99" s="389" t="s">
        <v>248</v>
      </c>
      <c r="E99" s="389" t="s">
        <v>396</v>
      </c>
      <c r="F99" s="622">
        <v>18886.400000000001</v>
      </c>
      <c r="G99" s="622">
        <v>3930.48</v>
      </c>
      <c r="H99" s="622">
        <v>5673.24</v>
      </c>
      <c r="I99" s="622">
        <v>1291</v>
      </c>
      <c r="J99" s="622">
        <v>10707.84</v>
      </c>
      <c r="K99" s="622">
        <v>2745.6</v>
      </c>
      <c r="L99" s="622">
        <v>2348.4</v>
      </c>
      <c r="M99" s="622">
        <v>45582.96</v>
      </c>
      <c r="N99" s="622">
        <v>2279.1480000000001</v>
      </c>
      <c r="O99" s="622">
        <v>21920.845464000002</v>
      </c>
      <c r="P99" s="389" t="s">
        <v>17</v>
      </c>
      <c r="Q99" s="622">
        <v>70195</v>
      </c>
      <c r="R99" s="622">
        <v>0</v>
      </c>
      <c r="S99" s="631"/>
    </row>
    <row r="100" spans="1:19" s="389" customFormat="1" x14ac:dyDescent="0.2">
      <c r="A100" s="389">
        <v>6</v>
      </c>
      <c r="B100" s="389" t="s">
        <v>304</v>
      </c>
      <c r="C100" s="630" t="s">
        <v>305</v>
      </c>
      <c r="D100" s="389" t="s">
        <v>306</v>
      </c>
      <c r="E100" s="389" t="s">
        <v>395</v>
      </c>
      <c r="F100" s="622">
        <v>12147.2</v>
      </c>
      <c r="G100" s="622">
        <v>0</v>
      </c>
      <c r="H100" s="622">
        <v>2632.68</v>
      </c>
      <c r="I100" s="622">
        <v>1291</v>
      </c>
      <c r="J100" s="622">
        <v>12879.36</v>
      </c>
      <c r="K100" s="622">
        <v>2932.8</v>
      </c>
      <c r="L100" s="622">
        <v>3708</v>
      </c>
      <c r="M100" s="622">
        <v>35591.040000000001</v>
      </c>
      <c r="N100" s="622">
        <v>0</v>
      </c>
      <c r="O100" s="622">
        <v>21030.745535999999</v>
      </c>
      <c r="P100" s="389" t="s">
        <v>17</v>
      </c>
      <c r="Q100" s="622">
        <v>57034</v>
      </c>
      <c r="R100" s="622">
        <v>0</v>
      </c>
      <c r="S100" s="631"/>
    </row>
    <row r="101" spans="1:19" s="389" customFormat="1" x14ac:dyDescent="0.2">
      <c r="A101" s="389">
        <v>7</v>
      </c>
      <c r="B101" s="389" t="s">
        <v>77</v>
      </c>
      <c r="C101" s="630" t="s">
        <v>389</v>
      </c>
      <c r="D101" s="389" t="s">
        <v>390</v>
      </c>
      <c r="E101" s="389" t="s">
        <v>395</v>
      </c>
      <c r="F101" s="622">
        <v>0</v>
      </c>
      <c r="G101" s="622">
        <v>0</v>
      </c>
      <c r="H101" s="622">
        <v>0</v>
      </c>
      <c r="I101" s="622">
        <v>0</v>
      </c>
      <c r="J101" s="622">
        <v>0</v>
      </c>
      <c r="K101" s="622">
        <v>0</v>
      </c>
      <c r="L101" s="622">
        <v>0</v>
      </c>
      <c r="M101" s="622">
        <v>0</v>
      </c>
      <c r="N101" s="622">
        <v>0</v>
      </c>
      <c r="O101" s="622">
        <v>0</v>
      </c>
      <c r="P101" s="389" t="s">
        <v>17</v>
      </c>
      <c r="Q101" s="622">
        <v>0</v>
      </c>
      <c r="R101" s="622">
        <v>15518</v>
      </c>
      <c r="S101" s="631"/>
    </row>
    <row r="102" spans="1:19" s="389" customFormat="1" x14ac:dyDescent="0.2">
      <c r="A102" s="389">
        <v>7</v>
      </c>
      <c r="B102" s="389" t="s">
        <v>77</v>
      </c>
      <c r="C102" s="630" t="s">
        <v>391</v>
      </c>
      <c r="D102" s="389" t="s">
        <v>392</v>
      </c>
      <c r="E102" s="389" t="s">
        <v>395</v>
      </c>
      <c r="F102" s="622">
        <v>0</v>
      </c>
      <c r="G102" s="622">
        <v>0</v>
      </c>
      <c r="H102" s="622">
        <v>0</v>
      </c>
      <c r="I102" s="622">
        <v>0</v>
      </c>
      <c r="J102" s="622">
        <v>0</v>
      </c>
      <c r="K102" s="622">
        <v>0</v>
      </c>
      <c r="L102" s="622">
        <v>0</v>
      </c>
      <c r="M102" s="622">
        <v>0</v>
      </c>
      <c r="N102" s="622">
        <v>0</v>
      </c>
      <c r="O102" s="622">
        <v>0</v>
      </c>
      <c r="P102" s="389" t="s">
        <v>17</v>
      </c>
      <c r="Q102" s="622">
        <v>0</v>
      </c>
      <c r="R102" s="622">
        <v>15518</v>
      </c>
      <c r="S102" s="631"/>
    </row>
    <row r="103" spans="1:19" s="389" customFormat="1" x14ac:dyDescent="0.2">
      <c r="A103" s="389">
        <v>7</v>
      </c>
      <c r="B103" s="389" t="s">
        <v>77</v>
      </c>
      <c r="C103" s="630" t="s">
        <v>138</v>
      </c>
      <c r="D103" s="389" t="s">
        <v>139</v>
      </c>
      <c r="E103" s="389" t="s">
        <v>395</v>
      </c>
      <c r="F103" s="622">
        <v>18254.080000000002</v>
      </c>
      <c r="G103" s="622">
        <v>0</v>
      </c>
      <c r="H103" s="622">
        <v>5553.76</v>
      </c>
      <c r="I103" s="622">
        <v>1799</v>
      </c>
      <c r="J103" s="622">
        <v>15125.76</v>
      </c>
      <c r="K103" s="622">
        <v>3893.76</v>
      </c>
      <c r="L103" s="622">
        <v>4944</v>
      </c>
      <c r="M103" s="622">
        <v>49570.36</v>
      </c>
      <c r="N103" s="622">
        <v>0</v>
      </c>
      <c r="O103" s="622">
        <v>21924.970227999998</v>
      </c>
      <c r="P103" s="389" t="s">
        <v>17</v>
      </c>
      <c r="Q103" s="622">
        <v>72044</v>
      </c>
      <c r="R103" s="622">
        <v>0</v>
      </c>
      <c r="S103" s="631"/>
    </row>
    <row r="104" spans="1:19" s="389" customFormat="1" x14ac:dyDescent="0.2">
      <c r="A104" s="389">
        <v>7</v>
      </c>
      <c r="B104" s="389" t="s">
        <v>242</v>
      </c>
      <c r="C104" s="630" t="s">
        <v>243</v>
      </c>
      <c r="D104" s="389" t="s">
        <v>244</v>
      </c>
      <c r="E104" s="389" t="s">
        <v>402</v>
      </c>
      <c r="F104" s="622">
        <v>0</v>
      </c>
      <c r="G104" s="622">
        <v>0</v>
      </c>
      <c r="H104" s="622">
        <v>0</v>
      </c>
      <c r="I104" s="622">
        <v>0</v>
      </c>
      <c r="J104" s="622">
        <v>0</v>
      </c>
      <c r="K104" s="622">
        <v>0</v>
      </c>
      <c r="L104" s="622">
        <v>0</v>
      </c>
      <c r="M104" s="622">
        <v>0</v>
      </c>
      <c r="N104" s="622">
        <v>0</v>
      </c>
      <c r="O104" s="622">
        <v>0</v>
      </c>
      <c r="P104" s="389" t="s">
        <v>17</v>
      </c>
      <c r="Q104" s="622">
        <v>0</v>
      </c>
      <c r="R104" s="622">
        <v>0</v>
      </c>
      <c r="S104" s="631"/>
    </row>
    <row r="105" spans="1:19" s="389" customFormat="1" x14ac:dyDescent="0.2">
      <c r="A105" s="389">
        <v>7</v>
      </c>
      <c r="B105" s="389" t="s">
        <v>242</v>
      </c>
      <c r="C105" s="630" t="s">
        <v>245</v>
      </c>
      <c r="D105" s="389" t="s">
        <v>246</v>
      </c>
      <c r="E105" s="389" t="s">
        <v>395</v>
      </c>
      <c r="F105" s="622">
        <v>0</v>
      </c>
      <c r="G105" s="622">
        <v>0</v>
      </c>
      <c r="H105" s="622">
        <v>0</v>
      </c>
      <c r="I105" s="622">
        <v>0</v>
      </c>
      <c r="J105" s="622">
        <v>0</v>
      </c>
      <c r="K105" s="622">
        <v>0</v>
      </c>
      <c r="L105" s="622">
        <v>0</v>
      </c>
      <c r="M105" s="622">
        <v>0</v>
      </c>
      <c r="N105" s="622">
        <v>0</v>
      </c>
      <c r="O105" s="622">
        <v>0</v>
      </c>
      <c r="P105" s="389" t="s">
        <v>17</v>
      </c>
      <c r="Q105" s="622">
        <v>0</v>
      </c>
      <c r="R105" s="622">
        <v>14860</v>
      </c>
      <c r="S105" s="631"/>
    </row>
    <row r="106" spans="1:19" s="389" customFormat="1" x14ac:dyDescent="0.2">
      <c r="A106" s="389">
        <v>7</v>
      </c>
      <c r="B106" s="389" t="s">
        <v>55</v>
      </c>
      <c r="C106" s="630" t="s">
        <v>434</v>
      </c>
      <c r="D106" s="389" t="s">
        <v>435</v>
      </c>
      <c r="E106" s="389" t="s">
        <v>395</v>
      </c>
      <c r="F106" s="622">
        <v>0</v>
      </c>
      <c r="G106" s="622">
        <v>0</v>
      </c>
      <c r="H106" s="622">
        <v>0</v>
      </c>
      <c r="I106" s="622">
        <v>0</v>
      </c>
      <c r="J106" s="622">
        <v>0</v>
      </c>
      <c r="K106" s="622">
        <v>0</v>
      </c>
      <c r="L106" s="622">
        <v>0</v>
      </c>
      <c r="M106" s="622">
        <v>0</v>
      </c>
      <c r="N106" s="622">
        <v>0</v>
      </c>
      <c r="O106" s="622">
        <v>0</v>
      </c>
      <c r="P106" s="389" t="s">
        <v>17</v>
      </c>
      <c r="Q106" s="622">
        <v>0</v>
      </c>
      <c r="R106" s="622">
        <v>0</v>
      </c>
      <c r="S106" s="631"/>
    </row>
    <row r="107" spans="1:19" s="389" customFormat="1" x14ac:dyDescent="0.2">
      <c r="A107" s="389">
        <v>7</v>
      </c>
      <c r="B107" s="389" t="s">
        <v>55</v>
      </c>
      <c r="C107" s="630" t="s">
        <v>436</v>
      </c>
      <c r="D107" s="389" t="s">
        <v>437</v>
      </c>
      <c r="E107" s="389" t="s">
        <v>395</v>
      </c>
      <c r="F107" s="622">
        <v>0</v>
      </c>
      <c r="G107" s="622">
        <v>0</v>
      </c>
      <c r="H107" s="622">
        <v>0</v>
      </c>
      <c r="I107" s="622">
        <v>0</v>
      </c>
      <c r="J107" s="622">
        <v>0</v>
      </c>
      <c r="K107" s="622">
        <v>0</v>
      </c>
      <c r="L107" s="622">
        <v>0</v>
      </c>
      <c r="M107" s="622">
        <v>0</v>
      </c>
      <c r="N107" s="622">
        <v>0</v>
      </c>
      <c r="O107" s="622">
        <v>0</v>
      </c>
      <c r="P107" s="389" t="s">
        <v>17</v>
      </c>
      <c r="Q107" s="622">
        <v>0</v>
      </c>
      <c r="R107" s="622">
        <v>0</v>
      </c>
      <c r="S107" s="631"/>
    </row>
    <row r="108" spans="1:19" s="389" customFormat="1" x14ac:dyDescent="0.2">
      <c r="A108" s="389">
        <v>7</v>
      </c>
      <c r="B108" s="389" t="s">
        <v>55</v>
      </c>
      <c r="C108" s="630" t="s">
        <v>268</v>
      </c>
      <c r="D108" s="389" t="s">
        <v>269</v>
      </c>
      <c r="E108" s="389" t="s">
        <v>395</v>
      </c>
      <c r="F108" s="622">
        <v>16390.400000000001</v>
      </c>
      <c r="G108" s="622">
        <v>0</v>
      </c>
      <c r="H108" s="622">
        <v>3790.4</v>
      </c>
      <c r="I108" s="622">
        <v>1799</v>
      </c>
      <c r="J108" s="622">
        <v>14277.12</v>
      </c>
      <c r="K108" s="622">
        <v>3660.8</v>
      </c>
      <c r="L108" s="622">
        <v>3131.2</v>
      </c>
      <c r="M108" s="622">
        <v>43048.92</v>
      </c>
      <c r="N108" s="622">
        <v>0</v>
      </c>
      <c r="O108" s="622">
        <v>24494.835480000002</v>
      </c>
      <c r="P108" s="389" t="s">
        <v>17</v>
      </c>
      <c r="Q108" s="622">
        <v>68093</v>
      </c>
      <c r="R108" s="622">
        <v>16955</v>
      </c>
      <c r="S108" s="631"/>
    </row>
    <row r="109" spans="1:19" s="389" customFormat="1" x14ac:dyDescent="0.2">
      <c r="A109" s="389">
        <v>7</v>
      </c>
      <c r="B109" s="389" t="s">
        <v>55</v>
      </c>
      <c r="C109" s="630" t="s">
        <v>270</v>
      </c>
      <c r="D109" s="389" t="s">
        <v>271</v>
      </c>
      <c r="E109" s="389" t="s">
        <v>395</v>
      </c>
      <c r="F109" s="622">
        <v>0</v>
      </c>
      <c r="G109" s="622">
        <v>0</v>
      </c>
      <c r="H109" s="622">
        <v>0</v>
      </c>
      <c r="I109" s="622">
        <v>0</v>
      </c>
      <c r="J109" s="622">
        <v>0</v>
      </c>
      <c r="K109" s="622">
        <v>0</v>
      </c>
      <c r="L109" s="622">
        <v>0</v>
      </c>
      <c r="M109" s="622">
        <v>0</v>
      </c>
      <c r="N109" s="622">
        <v>0</v>
      </c>
      <c r="O109" s="622">
        <v>0</v>
      </c>
      <c r="P109" s="389" t="s">
        <v>17</v>
      </c>
      <c r="Q109" s="622">
        <v>0</v>
      </c>
      <c r="R109" s="622">
        <v>16955</v>
      </c>
      <c r="S109" s="631"/>
    </row>
    <row r="110" spans="1:19" s="389" customFormat="1" x14ac:dyDescent="0.2">
      <c r="A110" s="389">
        <v>7</v>
      </c>
      <c r="B110" s="389" t="s">
        <v>200</v>
      </c>
      <c r="C110" s="630" t="s">
        <v>201</v>
      </c>
      <c r="D110" s="389" t="s">
        <v>202</v>
      </c>
      <c r="E110" s="389" t="s">
        <v>395</v>
      </c>
      <c r="F110" s="622">
        <v>20660.64</v>
      </c>
      <c r="G110" s="622">
        <v>0</v>
      </c>
      <c r="H110" s="622">
        <v>2329.86</v>
      </c>
      <c r="I110" s="622">
        <v>2795</v>
      </c>
      <c r="J110" s="622">
        <v>20569.12</v>
      </c>
      <c r="K110" s="622">
        <v>5285.28</v>
      </c>
      <c r="L110" s="622">
        <v>5053.18</v>
      </c>
      <c r="M110" s="622">
        <v>56693.08</v>
      </c>
      <c r="N110" s="622">
        <v>0</v>
      </c>
      <c r="O110" s="622">
        <v>31033.791991999999</v>
      </c>
      <c r="P110" s="389" t="s">
        <v>17</v>
      </c>
      <c r="Q110" s="622">
        <v>88482</v>
      </c>
      <c r="R110" s="622">
        <v>15172</v>
      </c>
      <c r="S110" s="631"/>
    </row>
    <row r="111" spans="1:19" s="389" customFormat="1" x14ac:dyDescent="0.2">
      <c r="A111" s="389">
        <v>7</v>
      </c>
      <c r="B111" s="389" t="s">
        <v>200</v>
      </c>
      <c r="C111" s="630" t="s">
        <v>203</v>
      </c>
      <c r="D111" s="389" t="s">
        <v>487</v>
      </c>
      <c r="E111" s="389" t="s">
        <v>395</v>
      </c>
      <c r="F111" s="622">
        <v>0</v>
      </c>
      <c r="G111" s="622">
        <v>0</v>
      </c>
      <c r="H111" s="622">
        <v>0</v>
      </c>
      <c r="I111" s="622">
        <v>0</v>
      </c>
      <c r="J111" s="622">
        <v>0</v>
      </c>
      <c r="K111" s="622">
        <v>0</v>
      </c>
      <c r="L111" s="622">
        <v>0</v>
      </c>
      <c r="M111" s="622">
        <v>0</v>
      </c>
      <c r="N111" s="622">
        <v>0</v>
      </c>
      <c r="O111" s="622">
        <v>0</v>
      </c>
      <c r="P111" s="389" t="s">
        <v>17</v>
      </c>
      <c r="Q111" s="622">
        <v>0</v>
      </c>
      <c r="R111" s="622">
        <v>15172</v>
      </c>
      <c r="S111" s="631"/>
    </row>
    <row r="112" spans="1:19" s="389" customFormat="1" x14ac:dyDescent="0.2">
      <c r="A112" s="389">
        <v>7</v>
      </c>
      <c r="B112" s="389" t="s">
        <v>200</v>
      </c>
      <c r="C112" s="630" t="s">
        <v>205</v>
      </c>
      <c r="D112" s="389" t="s">
        <v>206</v>
      </c>
      <c r="E112" s="389" t="s">
        <v>393</v>
      </c>
      <c r="F112" s="622">
        <v>0</v>
      </c>
      <c r="G112" s="622">
        <v>0</v>
      </c>
      <c r="H112" s="622">
        <v>0</v>
      </c>
      <c r="I112" s="622">
        <v>0</v>
      </c>
      <c r="J112" s="622">
        <v>0</v>
      </c>
      <c r="K112" s="622">
        <v>0</v>
      </c>
      <c r="L112" s="622">
        <v>0</v>
      </c>
      <c r="M112" s="622">
        <v>0</v>
      </c>
      <c r="N112" s="622">
        <v>0</v>
      </c>
      <c r="O112" s="622">
        <v>0</v>
      </c>
      <c r="P112" s="389" t="s">
        <v>17</v>
      </c>
      <c r="Q112" s="622">
        <v>0</v>
      </c>
      <c r="R112" s="622">
        <v>7586</v>
      </c>
      <c r="S112" s="631"/>
    </row>
    <row r="113" spans="1:19" s="389" customFormat="1" x14ac:dyDescent="0.2">
      <c r="A113" s="389">
        <v>7</v>
      </c>
      <c r="B113" s="389" t="s">
        <v>200</v>
      </c>
      <c r="C113" s="630" t="s">
        <v>207</v>
      </c>
      <c r="D113" s="389" t="s">
        <v>208</v>
      </c>
      <c r="E113" s="389" t="s">
        <v>396</v>
      </c>
      <c r="F113" s="622">
        <v>20649.2</v>
      </c>
      <c r="G113" s="622">
        <v>0</v>
      </c>
      <c r="H113" s="622">
        <v>2348.4</v>
      </c>
      <c r="I113" s="622">
        <v>2414</v>
      </c>
      <c r="J113" s="622">
        <v>20076.16</v>
      </c>
      <c r="K113" s="622">
        <v>4564.5600000000004</v>
      </c>
      <c r="L113" s="622">
        <v>5871</v>
      </c>
      <c r="M113" s="622">
        <v>55923.32</v>
      </c>
      <c r="N113" s="622">
        <v>0</v>
      </c>
      <c r="O113" s="622">
        <v>30612.425368</v>
      </c>
      <c r="P113" s="389" t="s">
        <v>17</v>
      </c>
      <c r="Q113" s="622">
        <v>87188</v>
      </c>
      <c r="R113" s="622">
        <v>0</v>
      </c>
      <c r="S113" s="631"/>
    </row>
    <row r="114" spans="1:19" s="389" customFormat="1" x14ac:dyDescent="0.2">
      <c r="A114" s="389">
        <v>8</v>
      </c>
      <c r="B114" s="389" t="s">
        <v>56</v>
      </c>
      <c r="C114" s="630" t="s">
        <v>249</v>
      </c>
      <c r="D114" s="389" t="s">
        <v>250</v>
      </c>
      <c r="E114" s="389" t="s">
        <v>395</v>
      </c>
      <c r="F114" s="622">
        <v>19090.240000000002</v>
      </c>
      <c r="G114" s="622">
        <v>0</v>
      </c>
      <c r="H114" s="622">
        <v>482.04</v>
      </c>
      <c r="I114" s="622">
        <v>3303</v>
      </c>
      <c r="J114" s="622">
        <v>24660.48</v>
      </c>
      <c r="K114" s="622">
        <v>6327.36</v>
      </c>
      <c r="L114" s="622">
        <v>5088.2</v>
      </c>
      <c r="M114" s="622">
        <v>58951.32</v>
      </c>
      <c r="N114" s="622">
        <v>2670.494796</v>
      </c>
      <c r="O114" s="622">
        <v>28259.764265000002</v>
      </c>
      <c r="P114" s="389" t="s">
        <v>17</v>
      </c>
      <c r="Q114" s="622">
        <v>90774</v>
      </c>
      <c r="R114" s="622">
        <v>24693</v>
      </c>
      <c r="S114" s="631"/>
    </row>
    <row r="115" spans="1:19" s="389" customFormat="1" x14ac:dyDescent="0.2">
      <c r="A115" s="389">
        <v>8</v>
      </c>
      <c r="B115" s="389" t="s">
        <v>56</v>
      </c>
      <c r="C115" s="630" t="s">
        <v>251</v>
      </c>
      <c r="D115" s="389" t="s">
        <v>488</v>
      </c>
      <c r="E115" s="389" t="s">
        <v>395</v>
      </c>
      <c r="F115" s="622">
        <v>0</v>
      </c>
      <c r="G115" s="622">
        <v>0</v>
      </c>
      <c r="H115" s="622">
        <v>0</v>
      </c>
      <c r="I115" s="622">
        <v>0</v>
      </c>
      <c r="J115" s="622">
        <v>0</v>
      </c>
      <c r="K115" s="622">
        <v>0</v>
      </c>
      <c r="L115" s="622">
        <v>0</v>
      </c>
      <c r="M115" s="622">
        <v>0</v>
      </c>
      <c r="N115" s="622">
        <v>0</v>
      </c>
      <c r="O115" s="622">
        <v>0</v>
      </c>
      <c r="P115" s="389" t="s">
        <v>17</v>
      </c>
      <c r="Q115" s="622">
        <v>0</v>
      </c>
      <c r="R115" s="622">
        <v>0</v>
      </c>
      <c r="S115" s="631"/>
    </row>
    <row r="116" spans="1:19" s="389" customFormat="1" x14ac:dyDescent="0.2">
      <c r="A116" s="389">
        <v>8</v>
      </c>
      <c r="B116" s="389" t="s">
        <v>45</v>
      </c>
      <c r="C116" s="630" t="s">
        <v>171</v>
      </c>
      <c r="D116" s="389" t="s">
        <v>172</v>
      </c>
      <c r="E116" s="389" t="s">
        <v>395</v>
      </c>
      <c r="F116" s="622">
        <v>0</v>
      </c>
      <c r="G116" s="622">
        <v>0</v>
      </c>
      <c r="H116" s="622">
        <v>0</v>
      </c>
      <c r="I116" s="622">
        <v>0</v>
      </c>
      <c r="J116" s="622">
        <v>0</v>
      </c>
      <c r="K116" s="622">
        <v>0</v>
      </c>
      <c r="L116" s="622">
        <v>0</v>
      </c>
      <c r="M116" s="622">
        <v>0</v>
      </c>
      <c r="N116" s="622">
        <v>0</v>
      </c>
      <c r="O116" s="622">
        <v>0</v>
      </c>
      <c r="P116" s="389" t="s">
        <v>17</v>
      </c>
      <c r="Q116" s="622">
        <v>0</v>
      </c>
      <c r="R116" s="622">
        <v>6135</v>
      </c>
      <c r="S116" s="631"/>
    </row>
    <row r="117" spans="1:19" s="389" customFormat="1" x14ac:dyDescent="0.2">
      <c r="A117" s="389">
        <v>8</v>
      </c>
      <c r="B117" s="389" t="s">
        <v>45</v>
      </c>
      <c r="C117" s="630" t="s">
        <v>173</v>
      </c>
      <c r="D117" s="389" t="s">
        <v>174</v>
      </c>
      <c r="E117" s="389" t="s">
        <v>395</v>
      </c>
      <c r="F117" s="622">
        <v>0</v>
      </c>
      <c r="G117" s="622">
        <v>0</v>
      </c>
      <c r="H117" s="622">
        <v>0</v>
      </c>
      <c r="I117" s="622">
        <v>0</v>
      </c>
      <c r="J117" s="622">
        <v>0</v>
      </c>
      <c r="K117" s="622">
        <v>0</v>
      </c>
      <c r="L117" s="622">
        <v>0</v>
      </c>
      <c r="M117" s="622">
        <v>0</v>
      </c>
      <c r="N117" s="622">
        <v>0</v>
      </c>
      <c r="O117" s="622">
        <v>0</v>
      </c>
      <c r="P117" s="389" t="s">
        <v>17</v>
      </c>
      <c r="Q117" s="622">
        <v>0</v>
      </c>
      <c r="R117" s="622">
        <v>12171</v>
      </c>
      <c r="S117" s="631"/>
    </row>
    <row r="118" spans="1:19" s="389" customFormat="1" x14ac:dyDescent="0.2">
      <c r="A118" s="389">
        <v>8</v>
      </c>
      <c r="B118" s="389" t="s">
        <v>45</v>
      </c>
      <c r="C118" s="630" t="s">
        <v>175</v>
      </c>
      <c r="D118" s="389" t="s">
        <v>176</v>
      </c>
      <c r="E118" s="389" t="s">
        <v>396</v>
      </c>
      <c r="F118" s="622">
        <v>25640.16</v>
      </c>
      <c r="G118" s="622">
        <v>0</v>
      </c>
      <c r="H118" s="622">
        <v>4114.8500000000004</v>
      </c>
      <c r="I118" s="622">
        <v>2795</v>
      </c>
      <c r="J118" s="622">
        <v>20866.560000000001</v>
      </c>
      <c r="K118" s="622">
        <v>5353.92</v>
      </c>
      <c r="L118" s="622">
        <v>5053.18</v>
      </c>
      <c r="M118" s="622">
        <v>63823.67</v>
      </c>
      <c r="N118" s="622">
        <v>2891.2122509999999</v>
      </c>
      <c r="O118" s="622">
        <v>30595.445</v>
      </c>
      <c r="P118" s="389" t="s">
        <v>17</v>
      </c>
      <c r="Q118" s="622">
        <v>98065</v>
      </c>
      <c r="R118" s="622">
        <v>0</v>
      </c>
      <c r="S118" s="631"/>
    </row>
    <row r="119" spans="1:19" s="389" customFormat="1" x14ac:dyDescent="0.2">
      <c r="A119" s="389">
        <v>8</v>
      </c>
      <c r="B119" s="389" t="s">
        <v>45</v>
      </c>
      <c r="C119" s="630" t="s">
        <v>177</v>
      </c>
      <c r="D119" s="389" t="s">
        <v>178</v>
      </c>
      <c r="E119" s="389" t="s">
        <v>402</v>
      </c>
      <c r="F119" s="622">
        <v>0</v>
      </c>
      <c r="G119" s="622">
        <v>0</v>
      </c>
      <c r="H119" s="622">
        <v>0</v>
      </c>
      <c r="I119" s="622">
        <v>0</v>
      </c>
      <c r="J119" s="622">
        <v>0</v>
      </c>
      <c r="K119" s="622">
        <v>0</v>
      </c>
      <c r="L119" s="622">
        <v>0</v>
      </c>
      <c r="M119" s="622">
        <v>0</v>
      </c>
      <c r="N119" s="622">
        <v>0</v>
      </c>
      <c r="O119" s="622">
        <v>0</v>
      </c>
      <c r="P119" s="389" t="s">
        <v>17</v>
      </c>
      <c r="Q119" s="622">
        <v>0</v>
      </c>
      <c r="R119" s="622">
        <v>0</v>
      </c>
      <c r="S119" s="631"/>
    </row>
    <row r="120" spans="1:19" s="389" customFormat="1" x14ac:dyDescent="0.2">
      <c r="A120" s="389">
        <v>8</v>
      </c>
      <c r="B120" s="389" t="s">
        <v>46</v>
      </c>
      <c r="C120" s="630" t="s">
        <v>293</v>
      </c>
      <c r="D120" s="389" t="s">
        <v>294</v>
      </c>
      <c r="E120" s="389" t="s">
        <v>402</v>
      </c>
      <c r="F120" s="622">
        <v>0</v>
      </c>
      <c r="G120" s="622">
        <v>0</v>
      </c>
      <c r="H120" s="622">
        <v>0</v>
      </c>
      <c r="I120" s="622">
        <v>0</v>
      </c>
      <c r="J120" s="622">
        <v>0</v>
      </c>
      <c r="K120" s="622">
        <v>0</v>
      </c>
      <c r="L120" s="622">
        <v>0</v>
      </c>
      <c r="M120" s="622">
        <v>0</v>
      </c>
      <c r="N120" s="622">
        <v>0</v>
      </c>
      <c r="O120" s="622">
        <v>0</v>
      </c>
      <c r="P120" s="389" t="s">
        <v>17</v>
      </c>
      <c r="Q120" s="622">
        <v>0</v>
      </c>
      <c r="R120" s="622">
        <v>0</v>
      </c>
      <c r="S120" s="631"/>
    </row>
    <row r="121" spans="1:19" s="389" customFormat="1" x14ac:dyDescent="0.2">
      <c r="A121" s="389">
        <v>8</v>
      </c>
      <c r="B121" s="389" t="s">
        <v>46</v>
      </c>
      <c r="C121" s="630" t="s">
        <v>295</v>
      </c>
      <c r="D121" s="389" t="s">
        <v>296</v>
      </c>
      <c r="E121" s="389" t="s">
        <v>394</v>
      </c>
      <c r="F121" s="622">
        <v>17877.599999999999</v>
      </c>
      <c r="G121" s="622">
        <v>0</v>
      </c>
      <c r="H121" s="622">
        <v>2836.62</v>
      </c>
      <c r="I121" s="622">
        <v>2287</v>
      </c>
      <c r="J121" s="622">
        <v>17316</v>
      </c>
      <c r="K121" s="622">
        <v>4455.3599999999997</v>
      </c>
      <c r="L121" s="622">
        <v>3522.6</v>
      </c>
      <c r="M121" s="622">
        <v>48295.18</v>
      </c>
      <c r="N121" s="622">
        <v>2187.7716540000001</v>
      </c>
      <c r="O121" s="622">
        <v>23151.481629000002</v>
      </c>
      <c r="P121" s="389" t="s">
        <v>17</v>
      </c>
      <c r="Q121" s="622">
        <v>74252</v>
      </c>
      <c r="R121" s="622">
        <v>0</v>
      </c>
      <c r="S121" s="631"/>
    </row>
    <row r="122" spans="1:19" s="389" customFormat="1" x14ac:dyDescent="0.2">
      <c r="R122" s="622"/>
      <c r="S122" s="622"/>
    </row>
    <row r="123" spans="1:19" s="389" customFormat="1" x14ac:dyDescent="0.2">
      <c r="F123" s="622">
        <f>SUM(F2:F121)</f>
        <v>825422.00000000012</v>
      </c>
      <c r="G123" s="622">
        <f t="shared" ref="G123:Q123" si="0">SUM(G2:G121)</f>
        <v>30788.760000000002</v>
      </c>
      <c r="H123" s="622">
        <f t="shared" si="0"/>
        <v>137776.91999999995</v>
      </c>
      <c r="I123" s="622">
        <f t="shared" si="0"/>
        <v>93370</v>
      </c>
      <c r="J123" s="622">
        <f t="shared" si="0"/>
        <v>736006.9600000002</v>
      </c>
      <c r="K123" s="622">
        <f t="shared" si="0"/>
        <v>184615.59999999998</v>
      </c>
      <c r="L123" s="622">
        <f t="shared" si="0"/>
        <v>170480.44999999995</v>
      </c>
      <c r="M123" s="622">
        <f t="shared" si="0"/>
        <v>2178460.69</v>
      </c>
      <c r="N123" s="622">
        <f t="shared" si="0"/>
        <v>30683.782525000002</v>
      </c>
      <c r="O123" s="622">
        <f t="shared" si="0"/>
        <v>1048630.4867269997</v>
      </c>
      <c r="P123" s="622"/>
      <c r="Q123" s="622">
        <f t="shared" si="0"/>
        <v>3265289.5</v>
      </c>
      <c r="R123" s="622">
        <f>SUM(R2:R121)</f>
        <v>521563</v>
      </c>
    </row>
  </sheetData>
  <autoFilter ref="A1:Q121"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65"/>
  <sheetViews>
    <sheetView workbookViewId="0">
      <pane xSplit="4" ySplit="2" topLeftCell="R33" activePane="bottomRight" state="frozen"/>
      <selection pane="topRight" activeCell="E1" sqref="E1"/>
      <selection pane="bottomLeft" activeCell="A3" sqref="A3"/>
      <selection pane="bottomRight" activeCell="D33" sqref="D33"/>
    </sheetView>
  </sheetViews>
  <sheetFormatPr defaultRowHeight="12.75" x14ac:dyDescent="0.2"/>
  <cols>
    <col min="1" max="1" width="5.42578125" customWidth="1"/>
    <col min="2" max="2" width="8.85546875" customWidth="1"/>
    <col min="3" max="3" width="14.85546875" style="388" customWidth="1"/>
    <col min="4" max="4" width="39.85546875" style="206" customWidth="1"/>
    <col min="5" max="5" width="12.85546875" style="206" customWidth="1"/>
    <col min="6" max="6" width="11.42578125" customWidth="1"/>
    <col min="7" max="7" width="7.28515625" customWidth="1"/>
    <col min="8" max="8" width="9.42578125" customWidth="1"/>
    <col min="9" max="9" width="8.140625" customWidth="1"/>
    <col min="10" max="11" width="7.5703125" style="176" customWidth="1"/>
    <col min="12" max="13" width="6.28515625" style="90" customWidth="1"/>
    <col min="14" max="14" width="7.5703125" customWidth="1"/>
    <col min="15" max="24" width="7.28515625" customWidth="1"/>
    <col min="25" max="25" width="7.140625" customWidth="1"/>
    <col min="26" max="26" width="10.5703125" style="175" customWidth="1"/>
    <col min="27" max="27" width="9.5703125" style="175" customWidth="1"/>
    <col min="28" max="28" width="9.140625" style="175"/>
  </cols>
  <sheetData>
    <row r="1" spans="1:28" ht="66" customHeight="1" thickBot="1" x14ac:dyDescent="0.25">
      <c r="A1" s="83"/>
      <c r="B1" s="83"/>
      <c r="C1" s="363"/>
      <c r="D1" s="63"/>
      <c r="E1" s="63"/>
      <c r="F1" s="83"/>
      <c r="G1" s="83"/>
      <c r="H1" s="444"/>
      <c r="I1" s="444"/>
      <c r="L1" s="445"/>
      <c r="M1" s="445"/>
      <c r="N1" s="445"/>
      <c r="O1" s="579" t="s">
        <v>669</v>
      </c>
      <c r="P1" s="580"/>
      <c r="Q1" s="580"/>
      <c r="R1" s="580"/>
      <c r="S1" s="581"/>
      <c r="T1" s="586" t="s">
        <v>743</v>
      </c>
      <c r="U1" s="587"/>
      <c r="V1" s="587"/>
      <c r="W1" s="587"/>
      <c r="X1" s="587"/>
      <c r="Y1" s="588"/>
      <c r="Z1" s="584" t="s">
        <v>710</v>
      </c>
      <c r="AA1" s="582" t="s">
        <v>709</v>
      </c>
      <c r="AB1" s="583"/>
    </row>
    <row r="2" spans="1:28" ht="81" customHeight="1" thickBot="1" x14ac:dyDescent="0.25">
      <c r="A2" s="446" t="s">
        <v>57</v>
      </c>
      <c r="B2" s="377" t="s">
        <v>693</v>
      </c>
      <c r="C2" s="447" t="s">
        <v>577</v>
      </c>
      <c r="D2" s="448" t="s">
        <v>578</v>
      </c>
      <c r="E2" s="378" t="s">
        <v>495</v>
      </c>
      <c r="F2" s="377" t="s">
        <v>579</v>
      </c>
      <c r="G2" s="377" t="s">
        <v>580</v>
      </c>
      <c r="H2" s="377" t="s">
        <v>694</v>
      </c>
      <c r="I2" s="449" t="s">
        <v>695</v>
      </c>
      <c r="J2" s="450" t="s">
        <v>696</v>
      </c>
      <c r="K2" s="450" t="s">
        <v>697</v>
      </c>
      <c r="L2" s="451" t="s">
        <v>698</v>
      </c>
      <c r="M2" s="451" t="s">
        <v>699</v>
      </c>
      <c r="N2" s="451" t="s">
        <v>671</v>
      </c>
      <c r="O2" s="483">
        <v>2002</v>
      </c>
      <c r="P2" s="379">
        <v>2003</v>
      </c>
      <c r="Q2" s="379">
        <v>2004</v>
      </c>
      <c r="R2" s="379">
        <v>2005</v>
      </c>
      <c r="S2" s="482">
        <v>2006</v>
      </c>
      <c r="T2" s="481">
        <v>2007</v>
      </c>
      <c r="U2" s="514">
        <v>2008</v>
      </c>
      <c r="V2" s="514">
        <v>2009</v>
      </c>
      <c r="W2" s="514">
        <v>2010</v>
      </c>
      <c r="X2" s="514">
        <v>2011</v>
      </c>
      <c r="Y2" s="515">
        <v>2012</v>
      </c>
      <c r="Z2" s="585"/>
      <c r="AA2" s="519" t="s">
        <v>707</v>
      </c>
      <c r="AB2" s="516" t="s">
        <v>708</v>
      </c>
    </row>
    <row r="3" spans="1:28" x14ac:dyDescent="0.2">
      <c r="A3" s="364">
        <v>1</v>
      </c>
      <c r="B3" s="83" t="s">
        <v>11</v>
      </c>
      <c r="C3" s="363">
        <v>1170100</v>
      </c>
      <c r="D3" s="454" t="s">
        <v>149</v>
      </c>
      <c r="E3" s="63" t="s">
        <v>524</v>
      </c>
      <c r="F3" s="452" t="s">
        <v>581</v>
      </c>
      <c r="G3" s="381" t="s">
        <v>395</v>
      </c>
      <c r="H3" s="381">
        <v>58</v>
      </c>
      <c r="I3" s="381" t="s">
        <v>672</v>
      </c>
      <c r="J3" s="181">
        <v>174</v>
      </c>
      <c r="K3" s="181">
        <v>3.2</v>
      </c>
      <c r="L3" s="179" t="s">
        <v>700</v>
      </c>
      <c r="M3" s="179">
        <f t="shared" ref="M3:M60" si="0">IF(L3="Lo",0.8,IF(L3="Med",1,(IF(L3="Hi",1.2,"error"))))</f>
        <v>0.8</v>
      </c>
      <c r="N3" s="382">
        <v>107</v>
      </c>
      <c r="O3" s="380" t="s">
        <v>667</v>
      </c>
      <c r="P3" s="380" t="s">
        <v>667</v>
      </c>
      <c r="Q3" s="380" t="s">
        <v>667</v>
      </c>
      <c r="R3" s="380" t="s">
        <v>667</v>
      </c>
      <c r="S3" s="380" t="s">
        <v>668</v>
      </c>
      <c r="T3" s="373" t="s">
        <v>704</v>
      </c>
      <c r="U3" s="373" t="s">
        <v>667</v>
      </c>
      <c r="V3" s="374" t="s">
        <v>667</v>
      </c>
      <c r="W3" s="373" t="s">
        <v>668</v>
      </c>
      <c r="X3" s="373" t="s">
        <v>667</v>
      </c>
      <c r="Y3" s="373" t="s">
        <v>668</v>
      </c>
      <c r="Z3" s="520" t="s">
        <v>520</v>
      </c>
      <c r="AA3" s="517" t="s">
        <v>706</v>
      </c>
      <c r="AB3" s="518"/>
    </row>
    <row r="4" spans="1:28" x14ac:dyDescent="0.2">
      <c r="A4" s="364">
        <v>1</v>
      </c>
      <c r="B4" s="83" t="s">
        <v>11</v>
      </c>
      <c r="C4" s="363">
        <v>1209710</v>
      </c>
      <c r="D4" s="454" t="s">
        <v>153</v>
      </c>
      <c r="E4" s="63" t="s">
        <v>524</v>
      </c>
      <c r="F4" s="453" t="s">
        <v>582</v>
      </c>
      <c r="G4" s="453" t="s">
        <v>395</v>
      </c>
      <c r="H4" s="381">
        <v>59</v>
      </c>
      <c r="I4" s="381" t="s">
        <v>672</v>
      </c>
      <c r="J4" s="181">
        <v>158</v>
      </c>
      <c r="K4" s="177">
        <v>3</v>
      </c>
      <c r="L4" s="179" t="s">
        <v>701</v>
      </c>
      <c r="M4" s="179">
        <f t="shared" si="0"/>
        <v>1</v>
      </c>
      <c r="N4" s="382">
        <v>85.1</v>
      </c>
      <c r="O4" s="380" t="s">
        <v>667</v>
      </c>
      <c r="P4" s="380" t="s">
        <v>667</v>
      </c>
      <c r="Q4" s="380" t="s">
        <v>667</v>
      </c>
      <c r="R4" s="380" t="s">
        <v>667</v>
      </c>
      <c r="S4" s="380" t="s">
        <v>668</v>
      </c>
      <c r="T4" s="373" t="s">
        <v>667</v>
      </c>
      <c r="U4" s="373" t="s">
        <v>667</v>
      </c>
      <c r="V4" s="373"/>
      <c r="W4" s="374" t="s">
        <v>667</v>
      </c>
      <c r="X4" s="373"/>
      <c r="Y4" s="373" t="s">
        <v>667</v>
      </c>
      <c r="Z4" s="507"/>
      <c r="AA4" s="508"/>
      <c r="AB4" s="509"/>
    </row>
    <row r="5" spans="1:28" x14ac:dyDescent="0.2">
      <c r="A5" s="364">
        <v>1</v>
      </c>
      <c r="B5" s="83" t="s">
        <v>50</v>
      </c>
      <c r="C5" s="363">
        <v>1464907</v>
      </c>
      <c r="D5" s="454" t="s">
        <v>449</v>
      </c>
      <c r="E5" s="63" t="s">
        <v>535</v>
      </c>
      <c r="F5" s="453" t="s">
        <v>582</v>
      </c>
      <c r="G5" s="381" t="s">
        <v>395</v>
      </c>
      <c r="H5" s="381">
        <v>64</v>
      </c>
      <c r="I5" s="381" t="s">
        <v>672</v>
      </c>
      <c r="J5" s="181">
        <v>52</v>
      </c>
      <c r="K5" s="177">
        <v>1.4</v>
      </c>
      <c r="L5" s="179" t="s">
        <v>701</v>
      </c>
      <c r="M5" s="179">
        <f t="shared" si="0"/>
        <v>1</v>
      </c>
      <c r="N5" s="382">
        <v>72.3</v>
      </c>
      <c r="O5" s="380" t="s">
        <v>667</v>
      </c>
      <c r="P5" s="380" t="s">
        <v>667</v>
      </c>
      <c r="Q5" s="380" t="s">
        <v>667</v>
      </c>
      <c r="R5" s="380"/>
      <c r="S5" s="380"/>
      <c r="T5" s="373" t="s">
        <v>667</v>
      </c>
      <c r="U5" s="373" t="s">
        <v>704</v>
      </c>
      <c r="V5" s="373"/>
      <c r="W5" s="374" t="s">
        <v>667</v>
      </c>
      <c r="X5" s="373"/>
      <c r="Y5" s="373" t="s">
        <v>667</v>
      </c>
      <c r="Z5" s="504" t="s">
        <v>520</v>
      </c>
      <c r="AA5" s="505"/>
      <c r="AB5" s="506" t="s">
        <v>706</v>
      </c>
    </row>
    <row r="6" spans="1:28" x14ac:dyDescent="0.2">
      <c r="A6" s="364">
        <v>1</v>
      </c>
      <c r="B6" s="83" t="s">
        <v>50</v>
      </c>
      <c r="C6" s="363">
        <v>1472157</v>
      </c>
      <c r="D6" s="454" t="s">
        <v>451</v>
      </c>
      <c r="E6" s="63" t="s">
        <v>535</v>
      </c>
      <c r="F6" s="453" t="s">
        <v>581</v>
      </c>
      <c r="G6" s="381" t="s">
        <v>395</v>
      </c>
      <c r="H6" s="381">
        <v>64</v>
      </c>
      <c r="I6" s="381" t="s">
        <v>672</v>
      </c>
      <c r="J6" s="181">
        <v>116</v>
      </c>
      <c r="K6" s="177">
        <v>2.6</v>
      </c>
      <c r="L6" s="179" t="s">
        <v>701</v>
      </c>
      <c r="M6" s="179">
        <f t="shared" si="0"/>
        <v>1</v>
      </c>
      <c r="N6" s="382">
        <v>152</v>
      </c>
      <c r="O6" s="380" t="s">
        <v>667</v>
      </c>
      <c r="P6" s="380" t="s">
        <v>667</v>
      </c>
      <c r="Q6" s="380" t="s">
        <v>667</v>
      </c>
      <c r="R6" s="380"/>
      <c r="S6" s="380"/>
      <c r="T6" s="373" t="s">
        <v>667</v>
      </c>
      <c r="U6" s="373" t="s">
        <v>704</v>
      </c>
      <c r="V6" s="374" t="s">
        <v>667</v>
      </c>
      <c r="W6" s="373" t="s">
        <v>668</v>
      </c>
      <c r="X6" s="373" t="s">
        <v>667</v>
      </c>
      <c r="Y6" s="373" t="s">
        <v>668</v>
      </c>
      <c r="Z6" s="504" t="s">
        <v>520</v>
      </c>
      <c r="AA6" s="505"/>
      <c r="AB6" s="506" t="s">
        <v>706</v>
      </c>
    </row>
    <row r="7" spans="1:28" x14ac:dyDescent="0.2">
      <c r="A7" s="364">
        <v>1</v>
      </c>
      <c r="B7" s="83" t="s">
        <v>10</v>
      </c>
      <c r="C7" s="363">
        <v>1349150</v>
      </c>
      <c r="D7" s="454" t="s">
        <v>217</v>
      </c>
      <c r="E7" s="63" t="s">
        <v>537</v>
      </c>
      <c r="F7" s="453" t="s">
        <v>583</v>
      </c>
      <c r="G7" s="453" t="s">
        <v>395</v>
      </c>
      <c r="H7" s="381">
        <v>83</v>
      </c>
      <c r="I7" s="381" t="s">
        <v>672</v>
      </c>
      <c r="J7" s="181">
        <v>140</v>
      </c>
      <c r="K7" s="177">
        <v>2.4</v>
      </c>
      <c r="L7" s="179" t="s">
        <v>701</v>
      </c>
      <c r="M7" s="179">
        <f t="shared" si="0"/>
        <v>1</v>
      </c>
      <c r="N7" s="382">
        <v>155</v>
      </c>
      <c r="O7" s="380" t="s">
        <v>667</v>
      </c>
      <c r="P7" s="380" t="s">
        <v>667</v>
      </c>
      <c r="Q7" s="380" t="s">
        <v>667</v>
      </c>
      <c r="R7" s="380" t="s">
        <v>667</v>
      </c>
      <c r="S7" s="380" t="s">
        <v>668</v>
      </c>
      <c r="T7" s="374" t="s">
        <v>667</v>
      </c>
      <c r="U7" s="373"/>
      <c r="V7" s="373" t="s">
        <v>667</v>
      </c>
      <c r="W7" s="373"/>
      <c r="X7" s="374" t="s">
        <v>667</v>
      </c>
      <c r="Y7" s="373"/>
      <c r="Z7" s="507"/>
      <c r="AA7" s="508"/>
      <c r="AB7" s="509"/>
    </row>
    <row r="8" spans="1:28" x14ac:dyDescent="0.2">
      <c r="A8" s="364">
        <v>1</v>
      </c>
      <c r="B8" s="83" t="s">
        <v>10</v>
      </c>
      <c r="C8" s="363">
        <v>1356190</v>
      </c>
      <c r="D8" s="454" t="s">
        <v>219</v>
      </c>
      <c r="E8" s="63" t="s">
        <v>537</v>
      </c>
      <c r="F8" s="453" t="s">
        <v>582</v>
      </c>
      <c r="G8" s="453" t="s">
        <v>393</v>
      </c>
      <c r="H8" s="381">
        <v>83</v>
      </c>
      <c r="I8" s="381" t="s">
        <v>672</v>
      </c>
      <c r="J8" s="181">
        <v>46</v>
      </c>
      <c r="K8" s="177">
        <v>1.2</v>
      </c>
      <c r="L8" s="179" t="s">
        <v>701</v>
      </c>
      <c r="M8" s="179">
        <f t="shared" si="0"/>
        <v>1</v>
      </c>
      <c r="N8" s="382">
        <v>40</v>
      </c>
      <c r="O8" s="380" t="s">
        <v>667</v>
      </c>
      <c r="P8" s="380" t="s">
        <v>667</v>
      </c>
      <c r="Q8" s="380" t="s">
        <v>667</v>
      </c>
      <c r="R8" s="380" t="s">
        <v>667</v>
      </c>
      <c r="S8" s="380" t="s">
        <v>668</v>
      </c>
      <c r="T8" s="373"/>
      <c r="U8" s="374" t="s">
        <v>667</v>
      </c>
      <c r="V8" s="373"/>
      <c r="W8" s="374" t="s">
        <v>667</v>
      </c>
      <c r="X8" s="373"/>
      <c r="Y8" s="374" t="s">
        <v>667</v>
      </c>
      <c r="Z8" s="507"/>
      <c r="AA8" s="508"/>
      <c r="AB8" s="509"/>
    </row>
    <row r="9" spans="1:28" x14ac:dyDescent="0.2">
      <c r="A9" s="364">
        <v>1</v>
      </c>
      <c r="B9" s="83" t="s">
        <v>9</v>
      </c>
      <c r="C9" s="363">
        <v>1403900</v>
      </c>
      <c r="D9" s="454" t="s">
        <v>422</v>
      </c>
      <c r="E9" s="63" t="s">
        <v>535</v>
      </c>
      <c r="F9" s="453" t="s">
        <v>582</v>
      </c>
      <c r="G9" s="381" t="s">
        <v>395</v>
      </c>
      <c r="H9" s="381">
        <v>64</v>
      </c>
      <c r="I9" s="381" t="s">
        <v>672</v>
      </c>
      <c r="J9" s="181">
        <v>94</v>
      </c>
      <c r="K9" s="177">
        <v>2.2000000000000002</v>
      </c>
      <c r="L9" s="179" t="s">
        <v>702</v>
      </c>
      <c r="M9" s="179">
        <f t="shared" si="0"/>
        <v>1.2</v>
      </c>
      <c r="N9" s="382">
        <v>126</v>
      </c>
      <c r="O9" s="380" t="s">
        <v>667</v>
      </c>
      <c r="P9" s="380" t="s">
        <v>667</v>
      </c>
      <c r="Q9" s="380" t="s">
        <v>667</v>
      </c>
      <c r="R9" s="380"/>
      <c r="S9" s="380" t="s">
        <v>668</v>
      </c>
      <c r="T9" s="374" t="s">
        <v>667</v>
      </c>
      <c r="U9" s="373" t="s">
        <v>704</v>
      </c>
      <c r="V9" s="373" t="s">
        <v>667</v>
      </c>
      <c r="W9" s="373"/>
      <c r="X9" s="374" t="s">
        <v>667</v>
      </c>
      <c r="Y9" s="373"/>
      <c r="Z9" s="504" t="s">
        <v>520</v>
      </c>
      <c r="AA9" s="505"/>
      <c r="AB9" s="506" t="s">
        <v>706</v>
      </c>
    </row>
    <row r="10" spans="1:28" x14ac:dyDescent="0.2">
      <c r="A10" s="364">
        <v>1</v>
      </c>
      <c r="B10" s="83" t="s">
        <v>13</v>
      </c>
      <c r="C10" s="363">
        <v>1610400</v>
      </c>
      <c r="D10" s="454" t="s">
        <v>163</v>
      </c>
      <c r="E10" s="63" t="s">
        <v>540</v>
      </c>
      <c r="F10" s="453" t="s">
        <v>581</v>
      </c>
      <c r="G10" s="381" t="s">
        <v>395</v>
      </c>
      <c r="H10" s="381">
        <v>67</v>
      </c>
      <c r="I10" s="381" t="s">
        <v>672</v>
      </c>
      <c r="J10" s="181">
        <v>320</v>
      </c>
      <c r="K10" s="177">
        <v>6.4</v>
      </c>
      <c r="L10" s="179" t="s">
        <v>701</v>
      </c>
      <c r="M10" s="179">
        <f t="shared" si="0"/>
        <v>1</v>
      </c>
      <c r="N10" s="382">
        <v>32.6</v>
      </c>
      <c r="O10" s="380" t="s">
        <v>667</v>
      </c>
      <c r="P10" s="380" t="s">
        <v>667</v>
      </c>
      <c r="Q10" s="380" t="s">
        <v>667</v>
      </c>
      <c r="R10" s="380" t="s">
        <v>667</v>
      </c>
      <c r="S10" s="380" t="s">
        <v>668</v>
      </c>
      <c r="T10" s="374" t="s">
        <v>667</v>
      </c>
      <c r="U10" s="373" t="s">
        <v>704</v>
      </c>
      <c r="V10" s="373" t="s">
        <v>667</v>
      </c>
      <c r="W10" s="373" t="s">
        <v>668</v>
      </c>
      <c r="X10" s="374" t="s">
        <v>667</v>
      </c>
      <c r="Y10" s="373" t="s">
        <v>668</v>
      </c>
      <c r="Z10" s="504" t="s">
        <v>520</v>
      </c>
      <c r="AA10" s="505"/>
      <c r="AB10" s="506" t="s">
        <v>706</v>
      </c>
    </row>
    <row r="11" spans="1:28" x14ac:dyDescent="0.2">
      <c r="A11" s="364">
        <v>1</v>
      </c>
      <c r="B11" s="83" t="s">
        <v>13</v>
      </c>
      <c r="C11" s="363">
        <v>1621050</v>
      </c>
      <c r="D11" s="454" t="s">
        <v>165</v>
      </c>
      <c r="E11" s="63" t="s">
        <v>540</v>
      </c>
      <c r="F11" s="453" t="s">
        <v>583</v>
      </c>
      <c r="G11" s="381" t="s">
        <v>395</v>
      </c>
      <c r="H11" s="381">
        <v>67</v>
      </c>
      <c r="I11" s="381" t="s">
        <v>672</v>
      </c>
      <c r="J11" s="181">
        <v>420</v>
      </c>
      <c r="K11" s="177">
        <v>7.8</v>
      </c>
      <c r="L11" s="179" t="s">
        <v>701</v>
      </c>
      <c r="M11" s="179">
        <f t="shared" si="0"/>
        <v>1</v>
      </c>
      <c r="N11" s="382">
        <v>37.200000000000003</v>
      </c>
      <c r="O11" s="380" t="s">
        <v>667</v>
      </c>
      <c r="P11" s="380" t="s">
        <v>667</v>
      </c>
      <c r="Q11" s="380" t="s">
        <v>667</v>
      </c>
      <c r="R11" s="380" t="s">
        <v>667</v>
      </c>
      <c r="S11" s="380" t="s">
        <v>668</v>
      </c>
      <c r="T11" s="373" t="s">
        <v>667</v>
      </c>
      <c r="U11" s="373" t="s">
        <v>704</v>
      </c>
      <c r="V11" s="374" t="s">
        <v>667</v>
      </c>
      <c r="W11" s="373"/>
      <c r="X11" s="373" t="s">
        <v>667</v>
      </c>
      <c r="Y11" s="373"/>
      <c r="Z11" s="504" t="s">
        <v>520</v>
      </c>
      <c r="AA11" s="505"/>
      <c r="AB11" s="506" t="s">
        <v>706</v>
      </c>
    </row>
    <row r="12" spans="1:28" x14ac:dyDescent="0.2">
      <c r="A12" s="364">
        <v>1</v>
      </c>
      <c r="B12" s="83" t="s">
        <v>13</v>
      </c>
      <c r="C12" s="363">
        <v>1654000</v>
      </c>
      <c r="D12" s="454" t="s">
        <v>169</v>
      </c>
      <c r="E12" s="63" t="s">
        <v>540</v>
      </c>
      <c r="F12" s="453" t="s">
        <v>582</v>
      </c>
      <c r="G12" s="381" t="s">
        <v>393</v>
      </c>
      <c r="H12" s="381">
        <v>45</v>
      </c>
      <c r="I12" s="381" t="s">
        <v>672</v>
      </c>
      <c r="J12" s="181">
        <v>154</v>
      </c>
      <c r="K12" s="177">
        <v>2.8</v>
      </c>
      <c r="L12" s="179" t="s">
        <v>701</v>
      </c>
      <c r="M12" s="179">
        <f t="shared" si="0"/>
        <v>1</v>
      </c>
      <c r="N12" s="382">
        <v>60.7</v>
      </c>
      <c r="O12" s="380" t="s">
        <v>667</v>
      </c>
      <c r="P12" s="380" t="s">
        <v>667</v>
      </c>
      <c r="Q12" s="380" t="s">
        <v>667</v>
      </c>
      <c r="R12" s="380" t="s">
        <v>667</v>
      </c>
      <c r="S12" s="380" t="s">
        <v>668</v>
      </c>
      <c r="T12" s="373" t="s">
        <v>667</v>
      </c>
      <c r="U12" s="374" t="s">
        <v>704</v>
      </c>
      <c r="V12" s="373"/>
      <c r="W12" s="374" t="s">
        <v>667</v>
      </c>
      <c r="X12" s="373"/>
      <c r="Y12" s="374" t="s">
        <v>667</v>
      </c>
      <c r="Z12" s="504" t="s">
        <v>520</v>
      </c>
      <c r="AA12" s="505"/>
      <c r="AB12" s="506" t="s">
        <v>706</v>
      </c>
    </row>
    <row r="13" spans="1:28" x14ac:dyDescent="0.2">
      <c r="A13" s="364">
        <v>2</v>
      </c>
      <c r="B13" s="83" t="s">
        <v>18</v>
      </c>
      <c r="C13" s="363">
        <v>2335870</v>
      </c>
      <c r="D13" s="454" t="s">
        <v>120</v>
      </c>
      <c r="E13" s="63" t="s">
        <v>542</v>
      </c>
      <c r="F13" s="453" t="s">
        <v>582</v>
      </c>
      <c r="G13" s="381" t="s">
        <v>393</v>
      </c>
      <c r="H13" s="381">
        <v>45</v>
      </c>
      <c r="I13" s="381" t="s">
        <v>672</v>
      </c>
      <c r="J13" s="181">
        <v>58</v>
      </c>
      <c r="K13" s="177">
        <v>1.2</v>
      </c>
      <c r="L13" s="179" t="s">
        <v>701</v>
      </c>
      <c r="M13" s="179">
        <f t="shared" si="0"/>
        <v>1</v>
      </c>
      <c r="N13" s="382">
        <v>79.5</v>
      </c>
      <c r="O13" s="380" t="s">
        <v>667</v>
      </c>
      <c r="P13" s="380" t="s">
        <v>667</v>
      </c>
      <c r="Q13" s="380" t="s">
        <v>667</v>
      </c>
      <c r="R13" s="380" t="s">
        <v>667</v>
      </c>
      <c r="S13" s="380" t="s">
        <v>668</v>
      </c>
      <c r="T13" s="373" t="s">
        <v>667</v>
      </c>
      <c r="U13" s="374" t="s">
        <v>704</v>
      </c>
      <c r="V13" s="373"/>
      <c r="W13" s="374" t="s">
        <v>667</v>
      </c>
      <c r="X13" s="373"/>
      <c r="Y13" s="374" t="s">
        <v>667</v>
      </c>
      <c r="Z13" s="504" t="s">
        <v>520</v>
      </c>
      <c r="AA13" s="505"/>
      <c r="AB13" s="506" t="s">
        <v>706</v>
      </c>
    </row>
    <row r="14" spans="1:28" x14ac:dyDescent="0.2">
      <c r="A14" s="364">
        <v>2</v>
      </c>
      <c r="B14" s="83" t="s">
        <v>18</v>
      </c>
      <c r="C14" s="363">
        <v>2338523</v>
      </c>
      <c r="D14" s="454" t="s">
        <v>126</v>
      </c>
      <c r="E14" s="63" t="s">
        <v>542</v>
      </c>
      <c r="F14" s="453" t="s">
        <v>581</v>
      </c>
      <c r="G14" s="381" t="s">
        <v>395</v>
      </c>
      <c r="H14" s="381">
        <v>45</v>
      </c>
      <c r="I14" s="381" t="s">
        <v>672</v>
      </c>
      <c r="J14" s="181">
        <v>180</v>
      </c>
      <c r="K14" s="177">
        <v>3.6</v>
      </c>
      <c r="L14" s="179" t="s">
        <v>701</v>
      </c>
      <c r="M14" s="179">
        <f t="shared" si="0"/>
        <v>1</v>
      </c>
      <c r="N14" s="382">
        <v>43.5</v>
      </c>
      <c r="O14" s="380" t="s">
        <v>667</v>
      </c>
      <c r="P14" s="380" t="s">
        <v>667</v>
      </c>
      <c r="Q14" s="380" t="s">
        <v>667</v>
      </c>
      <c r="R14" s="380" t="s">
        <v>667</v>
      </c>
      <c r="S14" s="380" t="s">
        <v>668</v>
      </c>
      <c r="T14" s="373" t="s">
        <v>704</v>
      </c>
      <c r="U14" s="373" t="s">
        <v>667</v>
      </c>
      <c r="V14" s="374" t="s">
        <v>667</v>
      </c>
      <c r="W14" s="373" t="s">
        <v>668</v>
      </c>
      <c r="X14" s="373" t="s">
        <v>667</v>
      </c>
      <c r="Y14" s="373" t="s">
        <v>668</v>
      </c>
      <c r="Z14" s="504" t="s">
        <v>520</v>
      </c>
      <c r="AA14" s="505" t="s">
        <v>706</v>
      </c>
      <c r="AB14" s="506"/>
    </row>
    <row r="15" spans="1:28" x14ac:dyDescent="0.2">
      <c r="A15" s="364">
        <v>2</v>
      </c>
      <c r="B15" s="83" t="s">
        <v>16</v>
      </c>
      <c r="C15" s="363">
        <v>2087580</v>
      </c>
      <c r="D15" s="454" t="s">
        <v>131</v>
      </c>
      <c r="E15" s="63" t="s">
        <v>544</v>
      </c>
      <c r="F15" s="453" t="s">
        <v>582</v>
      </c>
      <c r="G15" s="381" t="s">
        <v>393</v>
      </c>
      <c r="H15" s="381">
        <v>65</v>
      </c>
      <c r="I15" s="381" t="s">
        <v>672</v>
      </c>
      <c r="J15" s="181">
        <v>40</v>
      </c>
      <c r="K15" s="177">
        <v>0.8</v>
      </c>
      <c r="L15" s="179" t="s">
        <v>701</v>
      </c>
      <c r="M15" s="179">
        <f t="shared" si="0"/>
        <v>1</v>
      </c>
      <c r="N15" s="382">
        <v>53.9</v>
      </c>
      <c r="O15" s="380" t="s">
        <v>667</v>
      </c>
      <c r="P15" s="380" t="s">
        <v>667</v>
      </c>
      <c r="Q15" s="380" t="s">
        <v>667</v>
      </c>
      <c r="R15" s="380" t="s">
        <v>667</v>
      </c>
      <c r="S15" s="380" t="s">
        <v>668</v>
      </c>
      <c r="T15" s="374" t="s">
        <v>667</v>
      </c>
      <c r="U15" s="373" t="s">
        <v>704</v>
      </c>
      <c r="V15" s="374" t="s">
        <v>667</v>
      </c>
      <c r="W15" s="373"/>
      <c r="X15" s="374" t="s">
        <v>667</v>
      </c>
      <c r="Y15" s="373"/>
      <c r="Z15" s="504" t="s">
        <v>520</v>
      </c>
      <c r="AA15" s="505"/>
      <c r="AB15" s="506" t="s">
        <v>706</v>
      </c>
    </row>
    <row r="16" spans="1:28" x14ac:dyDescent="0.2">
      <c r="A16" s="364">
        <v>2</v>
      </c>
      <c r="B16" s="83" t="s">
        <v>16</v>
      </c>
      <c r="C16" s="363">
        <v>2091500</v>
      </c>
      <c r="D16" s="454" t="s">
        <v>135</v>
      </c>
      <c r="E16" s="63" t="s">
        <v>544</v>
      </c>
      <c r="F16" s="453" t="s">
        <v>583</v>
      </c>
      <c r="G16" s="381" t="s">
        <v>395</v>
      </c>
      <c r="H16" s="381">
        <v>65</v>
      </c>
      <c r="I16" s="381" t="s">
        <v>673</v>
      </c>
      <c r="J16" s="181">
        <v>200</v>
      </c>
      <c r="K16" s="177">
        <v>3.8</v>
      </c>
      <c r="L16" s="179" t="s">
        <v>702</v>
      </c>
      <c r="M16" s="179">
        <f t="shared" si="0"/>
        <v>1.2</v>
      </c>
      <c r="N16" s="382">
        <v>1910</v>
      </c>
      <c r="O16" s="380" t="s">
        <v>667</v>
      </c>
      <c r="P16" s="380" t="s">
        <v>667</v>
      </c>
      <c r="Q16" s="380" t="s">
        <v>667</v>
      </c>
      <c r="R16" s="380" t="s">
        <v>667</v>
      </c>
      <c r="S16" s="380" t="s">
        <v>668</v>
      </c>
      <c r="T16" s="373"/>
      <c r="U16" s="374" t="s">
        <v>667</v>
      </c>
      <c r="V16" s="373"/>
      <c r="W16" s="373" t="s">
        <v>667</v>
      </c>
      <c r="X16" s="373"/>
      <c r="Y16" s="374" t="s">
        <v>667</v>
      </c>
      <c r="Z16" s="507"/>
      <c r="AA16" s="508"/>
      <c r="AB16" s="509"/>
    </row>
    <row r="17" spans="1:28" x14ac:dyDescent="0.2">
      <c r="A17" s="364">
        <v>2</v>
      </c>
      <c r="B17" s="83" t="s">
        <v>286</v>
      </c>
      <c r="C17" s="363">
        <v>242354750</v>
      </c>
      <c r="D17" s="454" t="s">
        <v>288</v>
      </c>
      <c r="E17" s="454" t="s">
        <v>548</v>
      </c>
      <c r="F17" s="453" t="s">
        <v>582</v>
      </c>
      <c r="G17" s="381" t="s">
        <v>393</v>
      </c>
      <c r="H17" s="381">
        <v>67</v>
      </c>
      <c r="I17" s="381" t="s">
        <v>672</v>
      </c>
      <c r="J17" s="181">
        <v>194</v>
      </c>
      <c r="K17" s="177">
        <v>3</v>
      </c>
      <c r="L17" s="179" t="s">
        <v>702</v>
      </c>
      <c r="M17" s="179">
        <f t="shared" si="0"/>
        <v>1.2</v>
      </c>
      <c r="N17" s="382">
        <v>66.099999999999994</v>
      </c>
      <c r="O17" s="380" t="s">
        <v>667</v>
      </c>
      <c r="P17" s="380" t="s">
        <v>667</v>
      </c>
      <c r="Q17" s="380" t="s">
        <v>667</v>
      </c>
      <c r="R17" s="380" t="s">
        <v>667</v>
      </c>
      <c r="S17" s="380" t="s">
        <v>668</v>
      </c>
      <c r="T17" s="374" t="s">
        <v>667</v>
      </c>
      <c r="U17" s="373" t="s">
        <v>704</v>
      </c>
      <c r="V17" s="374" t="s">
        <v>667</v>
      </c>
      <c r="W17" s="373"/>
      <c r="X17" s="374" t="s">
        <v>667</v>
      </c>
      <c r="Y17" s="373"/>
      <c r="Z17" s="504" t="s">
        <v>520</v>
      </c>
      <c r="AA17" s="505"/>
      <c r="AB17" s="506" t="s">
        <v>706</v>
      </c>
    </row>
    <row r="18" spans="1:28" x14ac:dyDescent="0.2">
      <c r="A18" s="364">
        <v>2</v>
      </c>
      <c r="B18" s="83" t="s">
        <v>253</v>
      </c>
      <c r="C18" s="363">
        <v>2169570</v>
      </c>
      <c r="D18" s="454" t="s">
        <v>255</v>
      </c>
      <c r="E18" s="454" t="s">
        <v>549</v>
      </c>
      <c r="F18" s="453" t="s">
        <v>582</v>
      </c>
      <c r="G18" s="381" t="s">
        <v>395</v>
      </c>
      <c r="H18" s="381">
        <v>65</v>
      </c>
      <c r="I18" s="381" t="s">
        <v>673</v>
      </c>
      <c r="J18" s="181">
        <v>28</v>
      </c>
      <c r="K18" s="177">
        <v>0.8</v>
      </c>
      <c r="L18" s="179" t="s">
        <v>702</v>
      </c>
      <c r="M18" s="179">
        <f t="shared" si="0"/>
        <v>1.2</v>
      </c>
      <c r="N18" s="382">
        <v>154</v>
      </c>
      <c r="O18" s="380" t="s">
        <v>667</v>
      </c>
      <c r="P18" s="380" t="s">
        <v>667</v>
      </c>
      <c r="Q18" s="380" t="s">
        <v>667</v>
      </c>
      <c r="R18" s="380" t="s">
        <v>667</v>
      </c>
      <c r="S18" s="380" t="s">
        <v>668</v>
      </c>
      <c r="T18" s="373"/>
      <c r="U18" s="374" t="s">
        <v>667</v>
      </c>
      <c r="V18" s="373"/>
      <c r="W18" s="374" t="s">
        <v>667</v>
      </c>
      <c r="X18" s="373"/>
      <c r="Y18" s="374" t="s">
        <v>667</v>
      </c>
      <c r="Z18" s="507"/>
      <c r="AA18" s="508"/>
      <c r="AB18" s="509"/>
    </row>
    <row r="19" spans="1:28" x14ac:dyDescent="0.2">
      <c r="A19" s="364">
        <v>2</v>
      </c>
      <c r="B19" s="83" t="s">
        <v>253</v>
      </c>
      <c r="C19" s="363">
        <v>2172300</v>
      </c>
      <c r="D19" s="454" t="s">
        <v>257</v>
      </c>
      <c r="E19" s="454" t="s">
        <v>549</v>
      </c>
      <c r="F19" s="453" t="s">
        <v>581</v>
      </c>
      <c r="G19" s="381" t="s">
        <v>395</v>
      </c>
      <c r="H19" s="381">
        <v>65</v>
      </c>
      <c r="I19" s="381" t="s">
        <v>673</v>
      </c>
      <c r="J19" s="181">
        <v>108</v>
      </c>
      <c r="K19" s="177">
        <v>1.8</v>
      </c>
      <c r="L19" s="179" t="s">
        <v>701</v>
      </c>
      <c r="M19" s="179">
        <f t="shared" si="0"/>
        <v>1</v>
      </c>
      <c r="N19" s="382">
        <v>40.4</v>
      </c>
      <c r="O19" s="380" t="s">
        <v>667</v>
      </c>
      <c r="P19" s="380" t="s">
        <v>667</v>
      </c>
      <c r="Q19" s="380" t="s">
        <v>667</v>
      </c>
      <c r="R19" s="380" t="s">
        <v>667</v>
      </c>
      <c r="S19" s="380" t="s">
        <v>668</v>
      </c>
      <c r="T19" s="373" t="s">
        <v>667</v>
      </c>
      <c r="U19" s="373" t="s">
        <v>668</v>
      </c>
      <c r="V19" s="374" t="s">
        <v>667</v>
      </c>
      <c r="W19" s="373" t="s">
        <v>668</v>
      </c>
      <c r="X19" s="373" t="s">
        <v>667</v>
      </c>
      <c r="Y19" s="373" t="s">
        <v>668</v>
      </c>
      <c r="Z19" s="507"/>
      <c r="AA19" s="508"/>
      <c r="AB19" s="509"/>
    </row>
    <row r="20" spans="1:28" x14ac:dyDescent="0.2">
      <c r="A20" s="364">
        <v>2</v>
      </c>
      <c r="B20" s="83" t="s">
        <v>253</v>
      </c>
      <c r="C20" s="363">
        <v>2174250</v>
      </c>
      <c r="D20" s="454" t="s">
        <v>259</v>
      </c>
      <c r="E20" s="454" t="s">
        <v>549</v>
      </c>
      <c r="F20" s="453" t="s">
        <v>583</v>
      </c>
      <c r="G20" s="381" t="s">
        <v>395</v>
      </c>
      <c r="H20" s="381">
        <v>65</v>
      </c>
      <c r="I20" s="381" t="s">
        <v>673</v>
      </c>
      <c r="J20" s="181">
        <v>140</v>
      </c>
      <c r="K20" s="177">
        <v>2.4</v>
      </c>
      <c r="L20" s="179" t="s">
        <v>702</v>
      </c>
      <c r="M20" s="179">
        <f t="shared" si="0"/>
        <v>1.2</v>
      </c>
      <c r="N20" s="382">
        <v>61.6</v>
      </c>
      <c r="O20" s="380" t="s">
        <v>667</v>
      </c>
      <c r="P20" s="380" t="s">
        <v>667</v>
      </c>
      <c r="Q20" s="380" t="s">
        <v>667</v>
      </c>
      <c r="R20" s="380" t="s">
        <v>667</v>
      </c>
      <c r="S20" s="380" t="s">
        <v>668</v>
      </c>
      <c r="T20" s="373"/>
      <c r="U20" s="373" t="s">
        <v>667</v>
      </c>
      <c r="V20" s="373"/>
      <c r="W20" s="373" t="s">
        <v>667</v>
      </c>
      <c r="X20" s="373"/>
      <c r="Y20" s="373" t="s">
        <v>667</v>
      </c>
      <c r="Z20" s="507"/>
      <c r="AA20" s="508"/>
      <c r="AB20" s="509"/>
    </row>
    <row r="21" spans="1:28" x14ac:dyDescent="0.2">
      <c r="A21" s="364">
        <v>2</v>
      </c>
      <c r="B21" s="83" t="s">
        <v>21</v>
      </c>
      <c r="C21" s="363">
        <v>357479650</v>
      </c>
      <c r="D21" s="454" t="s">
        <v>301</v>
      </c>
      <c r="E21" s="454" t="s">
        <v>550</v>
      </c>
      <c r="F21" s="453" t="s">
        <v>583</v>
      </c>
      <c r="G21" s="453" t="s">
        <v>395</v>
      </c>
      <c r="H21" s="381">
        <v>71</v>
      </c>
      <c r="I21" s="381" t="s">
        <v>672</v>
      </c>
      <c r="J21" s="181">
        <v>260</v>
      </c>
      <c r="K21" s="177">
        <v>4.8</v>
      </c>
      <c r="L21" s="179" t="s">
        <v>702</v>
      </c>
      <c r="M21" s="179">
        <f t="shared" si="0"/>
        <v>1.2</v>
      </c>
      <c r="N21" s="382">
        <v>76</v>
      </c>
      <c r="O21" s="380" t="s">
        <v>667</v>
      </c>
      <c r="P21" s="380" t="s">
        <v>667</v>
      </c>
      <c r="Q21" s="380" t="s">
        <v>667</v>
      </c>
      <c r="R21" s="380" t="s">
        <v>667</v>
      </c>
      <c r="S21" s="380" t="s">
        <v>668</v>
      </c>
      <c r="T21" s="373"/>
      <c r="U21" s="374" t="s">
        <v>667</v>
      </c>
      <c r="V21" s="373"/>
      <c r="W21" s="373" t="s">
        <v>667</v>
      </c>
      <c r="X21" s="373" t="s">
        <v>667</v>
      </c>
      <c r="Y21" s="380"/>
      <c r="Z21" s="507"/>
      <c r="AA21" s="508"/>
      <c r="AB21" s="509"/>
    </row>
    <row r="22" spans="1:28" x14ac:dyDescent="0.2">
      <c r="A22" s="364">
        <v>3</v>
      </c>
      <c r="B22" s="83" t="s">
        <v>41</v>
      </c>
      <c r="C22" s="363">
        <v>5420680</v>
      </c>
      <c r="D22" s="454" t="s">
        <v>386</v>
      </c>
      <c r="E22" s="454" t="s">
        <v>551</v>
      </c>
      <c r="F22" s="453" t="s">
        <v>581</v>
      </c>
      <c r="G22" s="381" t="s">
        <v>395</v>
      </c>
      <c r="H22" s="381">
        <v>47</v>
      </c>
      <c r="I22" s="381" t="s">
        <v>673</v>
      </c>
      <c r="J22" s="181">
        <v>260</v>
      </c>
      <c r="K22" s="177">
        <v>4.5999999999999996</v>
      </c>
      <c r="L22" s="179" t="s">
        <v>702</v>
      </c>
      <c r="M22" s="179">
        <f t="shared" si="0"/>
        <v>1.2</v>
      </c>
      <c r="N22" s="382">
        <v>897</v>
      </c>
      <c r="O22" s="380" t="s">
        <v>667</v>
      </c>
      <c r="P22" s="380" t="s">
        <v>667</v>
      </c>
      <c r="Q22" s="380" t="s">
        <v>667</v>
      </c>
      <c r="R22" s="380"/>
      <c r="S22" s="380" t="s">
        <v>668</v>
      </c>
      <c r="T22" s="373" t="s">
        <v>668</v>
      </c>
      <c r="U22" s="374" t="s">
        <v>667</v>
      </c>
      <c r="V22" s="373" t="s">
        <v>668</v>
      </c>
      <c r="W22" s="373" t="s">
        <v>667</v>
      </c>
      <c r="X22" s="373" t="s">
        <v>668</v>
      </c>
      <c r="Y22" s="374" t="s">
        <v>667</v>
      </c>
      <c r="Z22" s="507"/>
      <c r="AA22" s="508"/>
      <c r="AB22" s="509"/>
    </row>
    <row r="23" spans="1:28" x14ac:dyDescent="0.2">
      <c r="A23" s="364">
        <v>3</v>
      </c>
      <c r="B23" s="83" t="s">
        <v>41</v>
      </c>
      <c r="C23" s="363">
        <v>5451210</v>
      </c>
      <c r="D23" s="454" t="s">
        <v>213</v>
      </c>
      <c r="E23" s="454" t="s">
        <v>551</v>
      </c>
      <c r="F23" s="453" t="s">
        <v>583</v>
      </c>
      <c r="G23" s="381" t="s">
        <v>393</v>
      </c>
      <c r="H23" s="381">
        <v>47</v>
      </c>
      <c r="I23" s="381" t="s">
        <v>673</v>
      </c>
      <c r="J23" s="181">
        <v>320</v>
      </c>
      <c r="K23" s="177">
        <v>5.6</v>
      </c>
      <c r="L23" s="179" t="s">
        <v>702</v>
      </c>
      <c r="M23" s="179">
        <f t="shared" si="0"/>
        <v>1.2</v>
      </c>
      <c r="N23" s="382">
        <v>581</v>
      </c>
      <c r="O23" s="380" t="s">
        <v>667</v>
      </c>
      <c r="P23" s="380" t="s">
        <v>667</v>
      </c>
      <c r="Q23" s="380" t="s">
        <v>667</v>
      </c>
      <c r="R23" s="380" t="s">
        <v>667</v>
      </c>
      <c r="S23" s="380" t="s">
        <v>668</v>
      </c>
      <c r="T23" s="374" t="s">
        <v>667</v>
      </c>
      <c r="U23" s="373"/>
      <c r="V23" s="374" t="s">
        <v>667</v>
      </c>
      <c r="W23" s="373"/>
      <c r="X23" s="374" t="s">
        <v>667</v>
      </c>
      <c r="Y23" s="373"/>
      <c r="Z23" s="507"/>
      <c r="AA23" s="508"/>
      <c r="AB23" s="509"/>
    </row>
    <row r="24" spans="1:28" x14ac:dyDescent="0.2">
      <c r="A24" s="364">
        <v>3</v>
      </c>
      <c r="B24" s="83" t="s">
        <v>25</v>
      </c>
      <c r="C24" s="363">
        <v>4161820</v>
      </c>
      <c r="D24" s="454" t="s">
        <v>223</v>
      </c>
      <c r="E24" s="454" t="s">
        <v>553</v>
      </c>
      <c r="F24" s="453" t="s">
        <v>582</v>
      </c>
      <c r="G24" s="381" t="s">
        <v>395</v>
      </c>
      <c r="H24" s="381">
        <v>56</v>
      </c>
      <c r="I24" s="381" t="s">
        <v>672</v>
      </c>
      <c r="J24" s="181">
        <v>200</v>
      </c>
      <c r="K24" s="177">
        <v>3.4</v>
      </c>
      <c r="L24" s="179" t="s">
        <v>702</v>
      </c>
      <c r="M24" s="179">
        <f t="shared" si="0"/>
        <v>1.2</v>
      </c>
      <c r="N24" s="382">
        <v>803</v>
      </c>
      <c r="O24" s="380" t="s">
        <v>667</v>
      </c>
      <c r="P24" s="380" t="s">
        <v>667</v>
      </c>
      <c r="Q24" s="380" t="s">
        <v>667</v>
      </c>
      <c r="R24" s="380" t="s">
        <v>667</v>
      </c>
      <c r="S24" s="380"/>
      <c r="T24" s="373" t="s">
        <v>667</v>
      </c>
      <c r="U24" s="373" t="s">
        <v>704</v>
      </c>
      <c r="V24" s="374" t="s">
        <v>667</v>
      </c>
      <c r="W24" s="373"/>
      <c r="X24" s="373" t="s">
        <v>667</v>
      </c>
      <c r="Y24" s="373"/>
      <c r="Z24" s="504" t="s">
        <v>520</v>
      </c>
      <c r="AA24" s="505"/>
      <c r="AB24" s="506" t="s">
        <v>706</v>
      </c>
    </row>
    <row r="25" spans="1:28" x14ac:dyDescent="0.2">
      <c r="A25" s="364">
        <v>3</v>
      </c>
      <c r="B25" s="83" t="s">
        <v>25</v>
      </c>
      <c r="C25" s="363">
        <v>4175600</v>
      </c>
      <c r="D25" s="454" t="s">
        <v>420</v>
      </c>
      <c r="E25" s="454" t="s">
        <v>553</v>
      </c>
      <c r="F25" s="453" t="s">
        <v>581</v>
      </c>
      <c r="G25" s="381" t="s">
        <v>395</v>
      </c>
      <c r="H25" s="381">
        <v>56</v>
      </c>
      <c r="I25" s="381" t="s">
        <v>672</v>
      </c>
      <c r="J25" s="181">
        <v>152</v>
      </c>
      <c r="K25" s="177">
        <v>2.6</v>
      </c>
      <c r="L25" s="179" t="s">
        <v>701</v>
      </c>
      <c r="M25" s="179">
        <f t="shared" si="0"/>
        <v>1</v>
      </c>
      <c r="N25" s="382">
        <v>331</v>
      </c>
      <c r="O25" s="380" t="s">
        <v>667</v>
      </c>
      <c r="P25" s="380" t="s">
        <v>667</v>
      </c>
      <c r="Q25" s="380" t="s">
        <v>667</v>
      </c>
      <c r="R25" s="380"/>
      <c r="S25" s="380" t="s">
        <v>668</v>
      </c>
      <c r="T25" s="373" t="s">
        <v>704</v>
      </c>
      <c r="U25" s="373" t="s">
        <v>667</v>
      </c>
      <c r="V25" s="373" t="s">
        <v>668</v>
      </c>
      <c r="W25" s="374" t="s">
        <v>667</v>
      </c>
      <c r="X25" s="373" t="s">
        <v>668</v>
      </c>
      <c r="Y25" s="373" t="s">
        <v>667</v>
      </c>
      <c r="Z25" s="504" t="s">
        <v>520</v>
      </c>
      <c r="AA25" s="505" t="s">
        <v>706</v>
      </c>
      <c r="AB25" s="506"/>
    </row>
    <row r="26" spans="1:28" x14ac:dyDescent="0.2">
      <c r="A26" s="364">
        <v>3</v>
      </c>
      <c r="B26" s="83" t="s">
        <v>28</v>
      </c>
      <c r="C26" s="363">
        <v>5531500</v>
      </c>
      <c r="D26" s="454" t="s">
        <v>308</v>
      </c>
      <c r="E26" s="454" t="s">
        <v>554</v>
      </c>
      <c r="F26" s="453" t="s">
        <v>582</v>
      </c>
      <c r="G26" s="453" t="s">
        <v>395</v>
      </c>
      <c r="H26" s="381">
        <v>54</v>
      </c>
      <c r="I26" s="381" t="s">
        <v>673</v>
      </c>
      <c r="J26" s="181">
        <v>320</v>
      </c>
      <c r="K26" s="177">
        <v>5.4</v>
      </c>
      <c r="L26" s="179" t="s">
        <v>701</v>
      </c>
      <c r="M26" s="179">
        <f t="shared" si="0"/>
        <v>1</v>
      </c>
      <c r="N26" s="382">
        <v>291</v>
      </c>
      <c r="O26" s="380" t="s">
        <v>667</v>
      </c>
      <c r="P26" s="380" t="s">
        <v>667</v>
      </c>
      <c r="Q26" s="380" t="s">
        <v>667</v>
      </c>
      <c r="R26" s="380" t="s">
        <v>667</v>
      </c>
      <c r="S26" s="380" t="s">
        <v>668</v>
      </c>
      <c r="T26" s="374" t="s">
        <v>667</v>
      </c>
      <c r="U26" s="373"/>
      <c r="V26" s="373" t="s">
        <v>667</v>
      </c>
      <c r="W26" s="373"/>
      <c r="X26" s="374" t="s">
        <v>667</v>
      </c>
      <c r="Y26" s="373"/>
      <c r="Z26" s="507"/>
      <c r="AA26" s="508"/>
      <c r="AB26" s="509"/>
    </row>
    <row r="27" spans="1:28" x14ac:dyDescent="0.2">
      <c r="A27" s="365">
        <v>3</v>
      </c>
      <c r="B27" s="88" t="s">
        <v>29</v>
      </c>
      <c r="C27" s="366">
        <v>5288705</v>
      </c>
      <c r="D27" s="455" t="s">
        <v>265</v>
      </c>
      <c r="E27" s="455" t="s">
        <v>555</v>
      </c>
      <c r="F27" s="456" t="s">
        <v>582</v>
      </c>
      <c r="G27" s="456" t="s">
        <v>393</v>
      </c>
      <c r="H27" s="381">
        <v>51</v>
      </c>
      <c r="I27" s="381" t="s">
        <v>673</v>
      </c>
      <c r="J27" s="181">
        <v>38</v>
      </c>
      <c r="K27" s="177">
        <v>0.8</v>
      </c>
      <c r="L27" s="181" t="s">
        <v>701</v>
      </c>
      <c r="M27" s="179">
        <f t="shared" si="0"/>
        <v>1</v>
      </c>
      <c r="N27" s="382">
        <v>73</v>
      </c>
      <c r="O27" s="380" t="s">
        <v>667</v>
      </c>
      <c r="P27" s="380" t="s">
        <v>667</v>
      </c>
      <c r="Q27" s="380" t="s">
        <v>667</v>
      </c>
      <c r="R27" s="380" t="s">
        <v>667</v>
      </c>
      <c r="S27" s="383" t="s">
        <v>668</v>
      </c>
      <c r="T27" s="375"/>
      <c r="U27" s="376" t="s">
        <v>667</v>
      </c>
      <c r="V27" s="375"/>
      <c r="W27" s="376" t="s">
        <v>667</v>
      </c>
      <c r="X27" s="375"/>
      <c r="Y27" s="376" t="s">
        <v>667</v>
      </c>
      <c r="Z27" s="507"/>
      <c r="AA27" s="508"/>
      <c r="AB27" s="509"/>
    </row>
    <row r="28" spans="1:28" x14ac:dyDescent="0.2">
      <c r="A28" s="364">
        <v>3</v>
      </c>
      <c r="B28" s="83" t="s">
        <v>194</v>
      </c>
      <c r="C28" s="363">
        <v>3267900</v>
      </c>
      <c r="D28" s="454" t="s">
        <v>412</v>
      </c>
      <c r="E28" s="454" t="s">
        <v>556</v>
      </c>
      <c r="F28" s="453" t="s">
        <v>583</v>
      </c>
      <c r="G28" s="381" t="s">
        <v>395</v>
      </c>
      <c r="H28" s="381">
        <v>55</v>
      </c>
      <c r="I28" s="381" t="s">
        <v>672</v>
      </c>
      <c r="J28" s="181">
        <v>152</v>
      </c>
      <c r="K28" s="177">
        <v>2.8</v>
      </c>
      <c r="L28" s="179" t="s">
        <v>702</v>
      </c>
      <c r="M28" s="179">
        <f t="shared" si="0"/>
        <v>1.2</v>
      </c>
      <c r="N28" s="382">
        <v>802</v>
      </c>
      <c r="O28" s="380" t="s">
        <v>667</v>
      </c>
      <c r="P28" s="380" t="s">
        <v>667</v>
      </c>
      <c r="Q28" s="380" t="s">
        <v>667</v>
      </c>
      <c r="R28" s="380"/>
      <c r="S28" s="384"/>
      <c r="T28" s="373" t="s">
        <v>704</v>
      </c>
      <c r="U28" s="373" t="s">
        <v>667</v>
      </c>
      <c r="V28" s="374" t="s">
        <v>667</v>
      </c>
      <c r="W28" s="373"/>
      <c r="X28" s="373" t="s">
        <v>667</v>
      </c>
      <c r="Y28" s="373"/>
      <c r="Z28" s="504" t="s">
        <v>520</v>
      </c>
      <c r="AA28" s="505" t="s">
        <v>706</v>
      </c>
      <c r="AB28" s="506"/>
    </row>
    <row r="29" spans="1:28" x14ac:dyDescent="0.2">
      <c r="A29" s="364">
        <v>3</v>
      </c>
      <c r="B29" s="83" t="s">
        <v>194</v>
      </c>
      <c r="C29" s="363">
        <v>3357330</v>
      </c>
      <c r="D29" s="454" t="s">
        <v>414</v>
      </c>
      <c r="E29" s="454" t="s">
        <v>556</v>
      </c>
      <c r="F29" s="453" t="s">
        <v>581</v>
      </c>
      <c r="G29" s="381" t="s">
        <v>395</v>
      </c>
      <c r="H29" s="381">
        <v>55</v>
      </c>
      <c r="I29" s="381" t="s">
        <v>672</v>
      </c>
      <c r="J29" s="181">
        <v>106</v>
      </c>
      <c r="K29" s="177">
        <v>2.4</v>
      </c>
      <c r="L29" s="179" t="s">
        <v>702</v>
      </c>
      <c r="M29" s="179">
        <f t="shared" si="0"/>
        <v>1.2</v>
      </c>
      <c r="N29" s="382" t="s">
        <v>674</v>
      </c>
      <c r="O29" s="380" t="s">
        <v>667</v>
      </c>
      <c r="P29" s="380" t="s">
        <v>667</v>
      </c>
      <c r="Q29" s="380" t="s">
        <v>667</v>
      </c>
      <c r="R29" s="380"/>
      <c r="S29" s="384"/>
      <c r="T29" s="374" t="s">
        <v>704</v>
      </c>
      <c r="U29" s="373" t="s">
        <v>667</v>
      </c>
      <c r="V29" s="373" t="s">
        <v>667</v>
      </c>
      <c r="W29" s="373" t="s">
        <v>668</v>
      </c>
      <c r="X29" s="374" t="s">
        <v>667</v>
      </c>
      <c r="Y29" s="373" t="s">
        <v>668</v>
      </c>
      <c r="Z29" s="504" t="s">
        <v>520</v>
      </c>
      <c r="AA29" s="505" t="s">
        <v>706</v>
      </c>
      <c r="AB29" s="506"/>
    </row>
    <row r="30" spans="1:28" x14ac:dyDescent="0.2">
      <c r="A30" s="364">
        <v>3</v>
      </c>
      <c r="B30" s="83" t="s">
        <v>194</v>
      </c>
      <c r="C30" s="367">
        <v>394340085524601</v>
      </c>
      <c r="D30" s="454" t="s">
        <v>199</v>
      </c>
      <c r="E30" s="454" t="s">
        <v>556</v>
      </c>
      <c r="F30" s="453" t="s">
        <v>583</v>
      </c>
      <c r="G30" s="381" t="s">
        <v>393</v>
      </c>
      <c r="H30" s="381">
        <v>55</v>
      </c>
      <c r="I30" s="381" t="s">
        <v>672</v>
      </c>
      <c r="J30" s="181">
        <v>80</v>
      </c>
      <c r="K30" s="177">
        <v>1.8</v>
      </c>
      <c r="L30" s="179" t="s">
        <v>702</v>
      </c>
      <c r="M30" s="179">
        <f t="shared" si="0"/>
        <v>1.2</v>
      </c>
      <c r="N30" s="382">
        <v>246</v>
      </c>
      <c r="O30" s="380" t="s">
        <v>667</v>
      </c>
      <c r="P30" s="380" t="s">
        <v>667</v>
      </c>
      <c r="Q30" s="380" t="s">
        <v>667</v>
      </c>
      <c r="R30" s="380" t="s">
        <v>667</v>
      </c>
      <c r="S30" s="380" t="s">
        <v>668</v>
      </c>
      <c r="T30" s="373" t="s">
        <v>667</v>
      </c>
      <c r="U30" s="374" t="s">
        <v>704</v>
      </c>
      <c r="V30" s="373"/>
      <c r="W30" s="374" t="s">
        <v>667</v>
      </c>
      <c r="X30" s="373"/>
      <c r="Y30" s="374" t="s">
        <v>667</v>
      </c>
      <c r="Z30" s="504" t="s">
        <v>520</v>
      </c>
      <c r="AA30" s="505"/>
      <c r="AB30" s="506" t="s">
        <v>706</v>
      </c>
    </row>
    <row r="31" spans="1:28" x14ac:dyDescent="0.2">
      <c r="A31" s="364">
        <v>3</v>
      </c>
      <c r="B31" s="83" t="s">
        <v>27</v>
      </c>
      <c r="C31" s="363">
        <v>4063700</v>
      </c>
      <c r="D31" s="454" t="s">
        <v>210</v>
      </c>
      <c r="E31" s="454" t="s">
        <v>557</v>
      </c>
      <c r="F31" s="453" t="s">
        <v>581</v>
      </c>
      <c r="G31" s="381" t="s">
        <v>395</v>
      </c>
      <c r="H31" s="381">
        <v>50</v>
      </c>
      <c r="I31" s="381" t="s">
        <v>672</v>
      </c>
      <c r="J31" s="181">
        <v>580</v>
      </c>
      <c r="K31" s="177">
        <v>10.6</v>
      </c>
      <c r="L31" s="179" t="s">
        <v>701</v>
      </c>
      <c r="M31" s="179">
        <f t="shared" si="0"/>
        <v>1</v>
      </c>
      <c r="N31" s="382">
        <v>363</v>
      </c>
      <c r="O31" s="380" t="s">
        <v>667</v>
      </c>
      <c r="P31" s="380" t="s">
        <v>667</v>
      </c>
      <c r="Q31" s="380" t="s">
        <v>667</v>
      </c>
      <c r="R31" s="380" t="s">
        <v>667</v>
      </c>
      <c r="S31" s="380" t="s">
        <v>668</v>
      </c>
      <c r="T31" s="373" t="s">
        <v>704</v>
      </c>
      <c r="U31" s="373" t="s">
        <v>667</v>
      </c>
      <c r="V31" s="373" t="s">
        <v>668</v>
      </c>
      <c r="W31" s="374" t="s">
        <v>667</v>
      </c>
      <c r="X31" s="373" t="s">
        <v>668</v>
      </c>
      <c r="Y31" s="373" t="s">
        <v>667</v>
      </c>
      <c r="Z31" s="504" t="s">
        <v>520</v>
      </c>
      <c r="AA31" s="505" t="s">
        <v>706</v>
      </c>
      <c r="AB31" s="506"/>
    </row>
    <row r="32" spans="1:28" x14ac:dyDescent="0.2">
      <c r="A32" s="364">
        <v>3</v>
      </c>
      <c r="B32" s="83" t="s">
        <v>27</v>
      </c>
      <c r="C32" s="363">
        <v>4072050</v>
      </c>
      <c r="D32" s="454" t="s">
        <v>416</v>
      </c>
      <c r="E32" s="454" t="s">
        <v>557</v>
      </c>
      <c r="F32" s="453" t="s">
        <v>583</v>
      </c>
      <c r="G32" s="453" t="s">
        <v>395</v>
      </c>
      <c r="H32" s="381">
        <v>51</v>
      </c>
      <c r="I32" s="381" t="s">
        <v>672</v>
      </c>
      <c r="J32" s="181">
        <v>340</v>
      </c>
      <c r="K32" s="177">
        <v>6</v>
      </c>
      <c r="L32" s="179" t="s">
        <v>701</v>
      </c>
      <c r="M32" s="179">
        <f t="shared" si="0"/>
        <v>1</v>
      </c>
      <c r="N32" s="382">
        <v>247</v>
      </c>
      <c r="O32" s="380" t="s">
        <v>667</v>
      </c>
      <c r="P32" s="380" t="s">
        <v>667</v>
      </c>
      <c r="Q32" s="380" t="s">
        <v>667</v>
      </c>
      <c r="R32" s="380"/>
      <c r="S32" s="380"/>
      <c r="T32" s="373"/>
      <c r="U32" s="374" t="s">
        <v>667</v>
      </c>
      <c r="V32" s="373"/>
      <c r="W32" s="373" t="s">
        <v>667</v>
      </c>
      <c r="X32" s="373"/>
      <c r="Y32" s="374" t="s">
        <v>667</v>
      </c>
      <c r="Z32" s="507"/>
      <c r="AA32" s="508"/>
      <c r="AB32" s="509"/>
    </row>
    <row r="33" spans="1:28" x14ac:dyDescent="0.2">
      <c r="A33" s="365">
        <v>3</v>
      </c>
      <c r="B33" s="88" t="s">
        <v>27</v>
      </c>
      <c r="C33" s="366">
        <v>40869415</v>
      </c>
      <c r="D33" s="455" t="s">
        <v>418</v>
      </c>
      <c r="E33" s="455" t="s">
        <v>557</v>
      </c>
      <c r="F33" s="456" t="s">
        <v>582</v>
      </c>
      <c r="G33" s="456" t="s">
        <v>393</v>
      </c>
      <c r="H33" s="381">
        <v>53</v>
      </c>
      <c r="I33" s="381" t="s">
        <v>672</v>
      </c>
      <c r="J33" s="181">
        <v>220</v>
      </c>
      <c r="K33" s="177">
        <v>3.6</v>
      </c>
      <c r="L33" s="181" t="s">
        <v>701</v>
      </c>
      <c r="M33" s="181">
        <f t="shared" si="0"/>
        <v>1</v>
      </c>
      <c r="N33" s="382">
        <v>26</v>
      </c>
      <c r="O33" s="380"/>
      <c r="P33" s="380" t="s">
        <v>667</v>
      </c>
      <c r="Q33" s="380" t="s">
        <v>667</v>
      </c>
      <c r="R33" s="380"/>
      <c r="S33" s="383"/>
      <c r="T33" s="376" t="s">
        <v>667</v>
      </c>
      <c r="U33" s="375"/>
      <c r="V33" s="376" t="s">
        <v>667</v>
      </c>
      <c r="W33" s="375"/>
      <c r="X33" s="376" t="s">
        <v>667</v>
      </c>
      <c r="Y33" s="375"/>
      <c r="Z33" s="507"/>
      <c r="AA33" s="508"/>
      <c r="AB33" s="509"/>
    </row>
    <row r="34" spans="1:28" x14ac:dyDescent="0.2">
      <c r="A34" s="364">
        <v>4</v>
      </c>
      <c r="B34" s="83" t="s">
        <v>34</v>
      </c>
      <c r="C34" s="363">
        <v>6775900</v>
      </c>
      <c r="D34" s="454" t="s">
        <v>401</v>
      </c>
      <c r="E34" s="454" t="s">
        <v>558</v>
      </c>
      <c r="F34" s="453" t="s">
        <v>581</v>
      </c>
      <c r="G34" s="381" t="s">
        <v>402</v>
      </c>
      <c r="H34" s="381">
        <v>44</v>
      </c>
      <c r="I34" s="381" t="s">
        <v>673</v>
      </c>
      <c r="J34" s="177">
        <v>660</v>
      </c>
      <c r="K34" s="177">
        <v>10.199999999999999</v>
      </c>
      <c r="L34" s="179" t="s">
        <v>701</v>
      </c>
      <c r="M34" s="181">
        <f t="shared" si="0"/>
        <v>1</v>
      </c>
      <c r="N34" s="382">
        <v>2500</v>
      </c>
      <c r="O34" s="380" t="s">
        <v>667</v>
      </c>
      <c r="P34" s="380" t="s">
        <v>667</v>
      </c>
      <c r="Q34" s="380" t="s">
        <v>667</v>
      </c>
      <c r="R34" s="380"/>
      <c r="S34" s="179" t="s">
        <v>667</v>
      </c>
      <c r="T34" s="176" t="s">
        <v>667</v>
      </c>
      <c r="U34" s="176" t="s">
        <v>668</v>
      </c>
      <c r="V34" s="176" t="s">
        <v>667</v>
      </c>
      <c r="W34" s="176" t="s">
        <v>668</v>
      </c>
      <c r="X34" s="176" t="s">
        <v>667</v>
      </c>
      <c r="Y34" s="176" t="s">
        <v>668</v>
      </c>
      <c r="Z34" s="507"/>
      <c r="AA34" s="508"/>
      <c r="AB34" s="509"/>
    </row>
    <row r="35" spans="1:28" x14ac:dyDescent="0.2">
      <c r="A35" s="364">
        <v>4</v>
      </c>
      <c r="B35" s="83" t="s">
        <v>34</v>
      </c>
      <c r="C35" s="363">
        <v>6800000</v>
      </c>
      <c r="D35" s="454" t="s">
        <v>143</v>
      </c>
      <c r="E35" s="454" t="s">
        <v>558</v>
      </c>
      <c r="F35" s="453" t="s">
        <v>583</v>
      </c>
      <c r="G35" s="381" t="s">
        <v>393</v>
      </c>
      <c r="H35" s="381">
        <v>47</v>
      </c>
      <c r="I35" s="381" t="s">
        <v>673</v>
      </c>
      <c r="J35" s="177">
        <v>194</v>
      </c>
      <c r="K35" s="177">
        <v>3.4</v>
      </c>
      <c r="L35" s="179" t="s">
        <v>701</v>
      </c>
      <c r="M35" s="181">
        <f t="shared" si="0"/>
        <v>1</v>
      </c>
      <c r="N35" s="382">
        <v>955</v>
      </c>
      <c r="O35" s="380" t="s">
        <v>667</v>
      </c>
      <c r="P35" s="380" t="s">
        <v>667</v>
      </c>
      <c r="Q35" s="380" t="s">
        <v>667</v>
      </c>
      <c r="R35" s="380" t="s">
        <v>668</v>
      </c>
      <c r="S35" s="179" t="s">
        <v>667</v>
      </c>
      <c r="T35" s="176"/>
      <c r="U35" s="180" t="s">
        <v>667</v>
      </c>
      <c r="V35" s="176"/>
      <c r="W35" s="180" t="s">
        <v>667</v>
      </c>
      <c r="X35" s="176"/>
      <c r="Y35" s="180" t="s">
        <v>667</v>
      </c>
      <c r="Z35" s="507"/>
      <c r="AA35" s="508"/>
      <c r="AB35" s="509"/>
    </row>
    <row r="36" spans="1:28" x14ac:dyDescent="0.2">
      <c r="A36" s="364">
        <v>4</v>
      </c>
      <c r="B36" s="83" t="s">
        <v>32</v>
      </c>
      <c r="C36" s="363">
        <v>6713500</v>
      </c>
      <c r="D36" s="454" t="s">
        <v>180</v>
      </c>
      <c r="E36" s="454" t="s">
        <v>559</v>
      </c>
      <c r="F36" s="453" t="s">
        <v>582</v>
      </c>
      <c r="G36" s="453" t="s">
        <v>393</v>
      </c>
      <c r="H36" s="381">
        <v>25</v>
      </c>
      <c r="I36" s="381" t="s">
        <v>672</v>
      </c>
      <c r="J36" s="177">
        <v>28</v>
      </c>
      <c r="K36" s="177">
        <v>0.8</v>
      </c>
      <c r="L36" s="179" t="s">
        <v>700</v>
      </c>
      <c r="M36" s="181">
        <f t="shared" si="0"/>
        <v>0.8</v>
      </c>
      <c r="N36" s="382">
        <v>1060</v>
      </c>
      <c r="O36" s="380" t="s">
        <v>667</v>
      </c>
      <c r="P36" s="380" t="s">
        <v>667</v>
      </c>
      <c r="Q36" s="380" t="s">
        <v>667</v>
      </c>
      <c r="R36" s="380" t="s">
        <v>668</v>
      </c>
      <c r="S36" s="179" t="s">
        <v>667</v>
      </c>
      <c r="T36" s="180" t="s">
        <v>667</v>
      </c>
      <c r="U36" s="176"/>
      <c r="V36" s="180" t="s">
        <v>667</v>
      </c>
      <c r="W36" s="176"/>
      <c r="X36" s="180" t="s">
        <v>667</v>
      </c>
      <c r="Y36" s="176"/>
      <c r="Z36" s="507"/>
      <c r="AA36" s="508"/>
      <c r="AB36" s="509"/>
    </row>
    <row r="37" spans="1:28" x14ac:dyDescent="0.2">
      <c r="A37" s="364">
        <v>4</v>
      </c>
      <c r="B37" s="83" t="s">
        <v>33</v>
      </c>
      <c r="C37" s="363">
        <v>6324970</v>
      </c>
      <c r="D37" s="454" t="s">
        <v>465</v>
      </c>
      <c r="E37" s="63" t="s">
        <v>561</v>
      </c>
      <c r="F37" s="453" t="s">
        <v>581</v>
      </c>
      <c r="G37" s="381" t="s">
        <v>395</v>
      </c>
      <c r="H37" s="381">
        <v>43</v>
      </c>
      <c r="I37" s="381" t="s">
        <v>672</v>
      </c>
      <c r="J37" s="177">
        <v>600</v>
      </c>
      <c r="K37" s="177">
        <v>8.8000000000000007</v>
      </c>
      <c r="L37" s="179" t="s">
        <v>701</v>
      </c>
      <c r="M37" s="181">
        <f t="shared" si="0"/>
        <v>1</v>
      </c>
      <c r="N37" s="382">
        <v>3200</v>
      </c>
      <c r="O37" s="380" t="s">
        <v>667</v>
      </c>
      <c r="P37" s="380" t="s">
        <v>667</v>
      </c>
      <c r="Q37" s="380" t="s">
        <v>667</v>
      </c>
      <c r="R37" s="380"/>
      <c r="S37" s="179" t="s">
        <v>667</v>
      </c>
      <c r="T37" s="176" t="s">
        <v>667</v>
      </c>
      <c r="U37" s="373" t="s">
        <v>704</v>
      </c>
      <c r="V37" s="176" t="s">
        <v>668</v>
      </c>
      <c r="W37" s="180" t="s">
        <v>667</v>
      </c>
      <c r="X37" s="176" t="s">
        <v>668</v>
      </c>
      <c r="Y37" s="176" t="s">
        <v>667</v>
      </c>
      <c r="Z37" s="504" t="s">
        <v>520</v>
      </c>
      <c r="AA37" s="505"/>
      <c r="AB37" s="506" t="s">
        <v>706</v>
      </c>
    </row>
    <row r="38" spans="1:28" x14ac:dyDescent="0.2">
      <c r="A38" s="364">
        <v>5</v>
      </c>
      <c r="B38" s="83" t="s">
        <v>39</v>
      </c>
      <c r="C38" s="363">
        <v>8014500</v>
      </c>
      <c r="D38" s="454" t="s">
        <v>733</v>
      </c>
      <c r="E38" s="63" t="s">
        <v>563</v>
      </c>
      <c r="F38" s="453" t="s">
        <v>581</v>
      </c>
      <c r="G38" s="381" t="s">
        <v>395</v>
      </c>
      <c r="H38" s="381">
        <v>35</v>
      </c>
      <c r="I38" s="381" t="s">
        <v>673</v>
      </c>
      <c r="J38" s="177">
        <v>340</v>
      </c>
      <c r="K38" s="177">
        <v>5.6</v>
      </c>
      <c r="L38" s="179" t="s">
        <v>701</v>
      </c>
      <c r="M38" s="181">
        <f t="shared" si="0"/>
        <v>1</v>
      </c>
      <c r="N38" s="382">
        <v>1310</v>
      </c>
      <c r="O38" s="380" t="s">
        <v>667</v>
      </c>
      <c r="P38" s="380" t="s">
        <v>667</v>
      </c>
      <c r="Q38" s="380" t="s">
        <v>667</v>
      </c>
      <c r="R38" s="380" t="s">
        <v>668</v>
      </c>
      <c r="S38" s="179" t="s">
        <v>667</v>
      </c>
      <c r="T38" s="176" t="s">
        <v>668</v>
      </c>
      <c r="U38" s="180" t="s">
        <v>667</v>
      </c>
      <c r="V38" s="176" t="s">
        <v>668</v>
      </c>
      <c r="W38" s="176" t="s">
        <v>667</v>
      </c>
      <c r="X38" s="176" t="s">
        <v>668</v>
      </c>
      <c r="Y38" s="180" t="s">
        <v>667</v>
      </c>
      <c r="Z38" s="507"/>
      <c r="AA38" s="508"/>
      <c r="AB38" s="509"/>
    </row>
    <row r="39" spans="1:28" x14ac:dyDescent="0.2">
      <c r="A39" s="364">
        <v>5</v>
      </c>
      <c r="B39" s="83" t="s">
        <v>35</v>
      </c>
      <c r="C39" s="363">
        <v>7053250</v>
      </c>
      <c r="D39" s="454" t="s">
        <v>239</v>
      </c>
      <c r="E39" s="63" t="s">
        <v>565</v>
      </c>
      <c r="F39" s="453" t="s">
        <v>583</v>
      </c>
      <c r="G39" s="381" t="s">
        <v>395</v>
      </c>
      <c r="H39" s="381">
        <v>39</v>
      </c>
      <c r="I39" s="381" t="s">
        <v>672</v>
      </c>
      <c r="J39" s="177">
        <v>380</v>
      </c>
      <c r="K39" s="177">
        <v>8.1999999999999993</v>
      </c>
      <c r="L39" s="179" t="s">
        <v>702</v>
      </c>
      <c r="M39" s="181">
        <f t="shared" si="0"/>
        <v>1.2</v>
      </c>
      <c r="N39" s="382">
        <v>134</v>
      </c>
      <c r="O39" s="380" t="s">
        <v>667</v>
      </c>
      <c r="P39" s="380" t="s">
        <v>667</v>
      </c>
      <c r="Q39" s="380" t="s">
        <v>667</v>
      </c>
      <c r="R39" s="380" t="s">
        <v>668</v>
      </c>
      <c r="S39" s="179" t="s">
        <v>667</v>
      </c>
      <c r="T39" s="180" t="s">
        <v>704</v>
      </c>
      <c r="U39" s="176" t="s">
        <v>667</v>
      </c>
      <c r="V39" s="176" t="s">
        <v>667</v>
      </c>
      <c r="W39" s="176"/>
      <c r="X39" s="180" t="s">
        <v>667</v>
      </c>
      <c r="Y39" s="176"/>
      <c r="Z39" s="504" t="s">
        <v>520</v>
      </c>
      <c r="AA39" s="505" t="s">
        <v>706</v>
      </c>
      <c r="AB39" s="506"/>
    </row>
    <row r="40" spans="1:28" x14ac:dyDescent="0.2">
      <c r="A40" s="364">
        <v>5</v>
      </c>
      <c r="B40" s="83" t="s">
        <v>35</v>
      </c>
      <c r="C40" s="363">
        <v>7060710</v>
      </c>
      <c r="D40" s="454" t="s">
        <v>241</v>
      </c>
      <c r="E40" s="63" t="s">
        <v>565</v>
      </c>
      <c r="F40" s="453" t="s">
        <v>581</v>
      </c>
      <c r="G40" s="381" t="s">
        <v>395</v>
      </c>
      <c r="H40" s="381">
        <v>39</v>
      </c>
      <c r="I40" s="381" t="s">
        <v>672</v>
      </c>
      <c r="J40" s="177">
        <v>260</v>
      </c>
      <c r="K40" s="177">
        <v>6.2</v>
      </c>
      <c r="L40" s="179" t="s">
        <v>701</v>
      </c>
      <c r="M40" s="181">
        <f t="shared" si="0"/>
        <v>1</v>
      </c>
      <c r="N40" s="382">
        <v>150</v>
      </c>
      <c r="O40" s="380" t="s">
        <v>667</v>
      </c>
      <c r="P40" s="380" t="s">
        <v>667</v>
      </c>
      <c r="Q40" s="380" t="s">
        <v>667</v>
      </c>
      <c r="R40" s="380" t="s">
        <v>668</v>
      </c>
      <c r="S40" s="179" t="s">
        <v>667</v>
      </c>
      <c r="T40" s="373" t="s">
        <v>704</v>
      </c>
      <c r="U40" s="180" t="s">
        <v>667</v>
      </c>
      <c r="V40" s="176" t="s">
        <v>668</v>
      </c>
      <c r="W40" s="176" t="s">
        <v>667</v>
      </c>
      <c r="X40" s="176" t="s">
        <v>668</v>
      </c>
      <c r="Y40" s="180" t="s">
        <v>667</v>
      </c>
      <c r="Z40" s="504" t="s">
        <v>520</v>
      </c>
      <c r="AA40" s="505" t="s">
        <v>706</v>
      </c>
      <c r="AB40" s="506"/>
    </row>
    <row r="41" spans="1:28" x14ac:dyDescent="0.2">
      <c r="A41" s="364">
        <v>5</v>
      </c>
      <c r="B41" s="83" t="s">
        <v>38</v>
      </c>
      <c r="C41" s="363">
        <v>8178800</v>
      </c>
      <c r="D41" s="454" t="s">
        <v>263</v>
      </c>
      <c r="E41" s="63" t="s">
        <v>566</v>
      </c>
      <c r="F41" s="453" t="s">
        <v>582</v>
      </c>
      <c r="G41" s="453" t="s">
        <v>395</v>
      </c>
      <c r="H41" s="381">
        <v>32</v>
      </c>
      <c r="I41" s="381" t="s">
        <v>672</v>
      </c>
      <c r="J41" s="177">
        <v>200</v>
      </c>
      <c r="K41" s="177">
        <v>3.4</v>
      </c>
      <c r="L41" s="179" t="s">
        <v>701</v>
      </c>
      <c r="M41" s="181">
        <f t="shared" si="0"/>
        <v>1</v>
      </c>
      <c r="N41" s="382">
        <v>506</v>
      </c>
      <c r="O41" s="380" t="s">
        <v>667</v>
      </c>
      <c r="P41" s="380" t="s">
        <v>667</v>
      </c>
      <c r="Q41" s="380" t="s">
        <v>667</v>
      </c>
      <c r="R41" s="380" t="s">
        <v>668</v>
      </c>
      <c r="S41" s="179" t="s">
        <v>667</v>
      </c>
      <c r="T41" s="176"/>
      <c r="U41" s="180" t="s">
        <v>667</v>
      </c>
      <c r="V41" s="176"/>
      <c r="W41" s="176" t="s">
        <v>667</v>
      </c>
      <c r="X41" s="176"/>
      <c r="Y41" s="180" t="s">
        <v>667</v>
      </c>
      <c r="Z41" s="507"/>
      <c r="AA41" s="508"/>
      <c r="AB41" s="509"/>
    </row>
    <row r="42" spans="1:28" x14ac:dyDescent="0.2">
      <c r="A42" s="364">
        <v>5</v>
      </c>
      <c r="B42" s="83" t="s">
        <v>38</v>
      </c>
      <c r="C42" s="363">
        <v>8195000</v>
      </c>
      <c r="D42" s="454" t="s">
        <v>431</v>
      </c>
      <c r="E42" s="63" t="s">
        <v>566</v>
      </c>
      <c r="F42" s="453" t="s">
        <v>581</v>
      </c>
      <c r="G42" s="381" t="s">
        <v>402</v>
      </c>
      <c r="H42" s="381">
        <v>30</v>
      </c>
      <c r="I42" s="381" t="s">
        <v>672</v>
      </c>
      <c r="J42" s="177">
        <v>380</v>
      </c>
      <c r="K42" s="177">
        <v>7.6</v>
      </c>
      <c r="L42" s="179" t="s">
        <v>701</v>
      </c>
      <c r="M42" s="181">
        <f t="shared" si="0"/>
        <v>1</v>
      </c>
      <c r="N42" s="382">
        <v>1030</v>
      </c>
      <c r="O42" s="380" t="s">
        <v>667</v>
      </c>
      <c r="P42" s="380" t="s">
        <v>667</v>
      </c>
      <c r="Q42" s="380" t="s">
        <v>667</v>
      </c>
      <c r="R42" s="380"/>
      <c r="S42" s="179" t="s">
        <v>667</v>
      </c>
      <c r="T42" s="373" t="s">
        <v>667</v>
      </c>
      <c r="U42" s="176" t="s">
        <v>704</v>
      </c>
      <c r="V42" s="176" t="s">
        <v>667</v>
      </c>
      <c r="W42" s="176" t="s">
        <v>668</v>
      </c>
      <c r="X42" s="176" t="s">
        <v>667</v>
      </c>
      <c r="Y42" s="176" t="s">
        <v>668</v>
      </c>
      <c r="Z42" s="504" t="s">
        <v>520</v>
      </c>
      <c r="AA42" s="505"/>
      <c r="AB42" s="525" t="s">
        <v>739</v>
      </c>
    </row>
    <row r="43" spans="1:28" x14ac:dyDescent="0.2">
      <c r="A43" s="364">
        <v>5</v>
      </c>
      <c r="B43" s="83" t="s">
        <v>44</v>
      </c>
      <c r="C43" s="363">
        <v>8051500</v>
      </c>
      <c r="D43" s="454" t="s">
        <v>187</v>
      </c>
      <c r="E43" s="63" t="s">
        <v>566</v>
      </c>
      <c r="F43" s="453" t="s">
        <v>581</v>
      </c>
      <c r="G43" s="381" t="s">
        <v>395</v>
      </c>
      <c r="H43" s="381" t="s">
        <v>675</v>
      </c>
      <c r="I43" s="381" t="s">
        <v>672</v>
      </c>
      <c r="J43" s="177">
        <v>520</v>
      </c>
      <c r="K43" s="177">
        <v>8.1999999999999993</v>
      </c>
      <c r="L43" s="179" t="s">
        <v>701</v>
      </c>
      <c r="M43" s="181">
        <f t="shared" si="0"/>
        <v>1</v>
      </c>
      <c r="N43" s="382">
        <v>763</v>
      </c>
      <c r="O43" s="380" t="s">
        <v>667</v>
      </c>
      <c r="P43" s="380" t="s">
        <v>667</v>
      </c>
      <c r="Q43" s="380" t="s">
        <v>667</v>
      </c>
      <c r="R43" s="380" t="s">
        <v>668</v>
      </c>
      <c r="S43" s="179" t="s">
        <v>667</v>
      </c>
      <c r="T43" s="176" t="s">
        <v>668</v>
      </c>
      <c r="U43" s="373" t="s">
        <v>704</v>
      </c>
      <c r="V43" s="176" t="s">
        <v>668</v>
      </c>
      <c r="W43" s="180" t="s">
        <v>667</v>
      </c>
      <c r="X43" s="176" t="s">
        <v>668</v>
      </c>
      <c r="Y43" s="176" t="s">
        <v>667</v>
      </c>
      <c r="Z43" s="504" t="s">
        <v>520</v>
      </c>
      <c r="AA43" s="505"/>
      <c r="AB43" s="506" t="s">
        <v>706</v>
      </c>
    </row>
    <row r="44" spans="1:28" x14ac:dyDescent="0.2">
      <c r="A44" s="364">
        <v>5</v>
      </c>
      <c r="B44" s="83" t="s">
        <v>44</v>
      </c>
      <c r="C44" s="363">
        <v>8057200</v>
      </c>
      <c r="D44" s="454" t="s">
        <v>189</v>
      </c>
      <c r="E44" s="63" t="s">
        <v>566</v>
      </c>
      <c r="F44" s="453" t="s">
        <v>582</v>
      </c>
      <c r="G44" s="381" t="s">
        <v>393</v>
      </c>
      <c r="H44" s="381" t="s">
        <v>676</v>
      </c>
      <c r="I44" s="381" t="s">
        <v>672</v>
      </c>
      <c r="J44" s="177">
        <v>440</v>
      </c>
      <c r="K44" s="177">
        <v>7</v>
      </c>
      <c r="L44" s="179" t="s">
        <v>702</v>
      </c>
      <c r="M44" s="181">
        <f t="shared" si="0"/>
        <v>1.2</v>
      </c>
      <c r="N44" s="382">
        <v>173</v>
      </c>
      <c r="O44" s="380" t="s">
        <v>667</v>
      </c>
      <c r="P44" s="380" t="s">
        <v>667</v>
      </c>
      <c r="Q44" s="380" t="s">
        <v>667</v>
      </c>
      <c r="R44" s="380" t="s">
        <v>668</v>
      </c>
      <c r="S44" s="179" t="s">
        <v>667</v>
      </c>
      <c r="T44" s="180" t="s">
        <v>704</v>
      </c>
      <c r="U44" s="176" t="s">
        <v>667</v>
      </c>
      <c r="V44" s="180" t="s">
        <v>667</v>
      </c>
      <c r="W44" s="176"/>
      <c r="X44" s="180" t="s">
        <v>667</v>
      </c>
      <c r="Y44" s="176"/>
      <c r="Z44" s="504" t="s">
        <v>520</v>
      </c>
      <c r="AA44" s="505" t="s">
        <v>706</v>
      </c>
      <c r="AB44" s="506"/>
    </row>
    <row r="45" spans="1:28" x14ac:dyDescent="0.2">
      <c r="A45" s="364">
        <v>6</v>
      </c>
      <c r="B45" s="83" t="s">
        <v>277</v>
      </c>
      <c r="C45" s="363">
        <v>9505800</v>
      </c>
      <c r="D45" s="454" t="s">
        <v>279</v>
      </c>
      <c r="E45" s="63" t="s">
        <v>567</v>
      </c>
      <c r="F45" s="453" t="s">
        <v>581</v>
      </c>
      <c r="G45" s="381" t="s">
        <v>395</v>
      </c>
      <c r="H45" s="381">
        <v>23</v>
      </c>
      <c r="I45" s="381" t="s">
        <v>672</v>
      </c>
      <c r="J45" s="177">
        <v>460</v>
      </c>
      <c r="K45" s="177">
        <v>7</v>
      </c>
      <c r="L45" s="179" t="s">
        <v>700</v>
      </c>
      <c r="M45" s="181">
        <f t="shared" si="0"/>
        <v>0.8</v>
      </c>
      <c r="N45" s="382">
        <v>615</v>
      </c>
      <c r="O45" s="380" t="s">
        <v>667</v>
      </c>
      <c r="P45" s="380" t="s">
        <v>667</v>
      </c>
      <c r="Q45" s="380" t="s">
        <v>667</v>
      </c>
      <c r="R45" s="380" t="s">
        <v>667</v>
      </c>
      <c r="S45" s="179" t="s">
        <v>668</v>
      </c>
      <c r="T45" s="180" t="s">
        <v>667</v>
      </c>
      <c r="U45" s="373" t="s">
        <v>667</v>
      </c>
      <c r="V45" s="373" t="s">
        <v>704</v>
      </c>
      <c r="W45" s="176" t="s">
        <v>667</v>
      </c>
      <c r="X45" s="180" t="s">
        <v>668</v>
      </c>
      <c r="Y45" s="176" t="s">
        <v>667</v>
      </c>
      <c r="Z45" s="504" t="s">
        <v>520</v>
      </c>
      <c r="AA45" s="505"/>
      <c r="AB45" s="510" t="s">
        <v>738</v>
      </c>
    </row>
    <row r="46" spans="1:28" x14ac:dyDescent="0.2">
      <c r="A46" s="364">
        <v>6</v>
      </c>
      <c r="B46" s="83" t="s">
        <v>52</v>
      </c>
      <c r="C46" s="363">
        <v>10168000</v>
      </c>
      <c r="D46" s="454" t="s">
        <v>283</v>
      </c>
      <c r="E46" s="63" t="s">
        <v>568</v>
      </c>
      <c r="F46" s="453" t="s">
        <v>582</v>
      </c>
      <c r="G46" s="381" t="s">
        <v>393</v>
      </c>
      <c r="H46" s="381">
        <v>19</v>
      </c>
      <c r="I46" s="381" t="s">
        <v>677</v>
      </c>
      <c r="J46" s="177">
        <v>24</v>
      </c>
      <c r="K46" s="177">
        <v>0.8</v>
      </c>
      <c r="L46" s="179" t="s">
        <v>700</v>
      </c>
      <c r="M46" s="181">
        <f t="shared" si="0"/>
        <v>0.8</v>
      </c>
      <c r="N46" s="382">
        <v>117</v>
      </c>
      <c r="O46" s="380" t="s">
        <v>667</v>
      </c>
      <c r="P46" s="380" t="s">
        <v>667</v>
      </c>
      <c r="Q46" s="380" t="s">
        <v>667</v>
      </c>
      <c r="R46" s="380" t="s">
        <v>668</v>
      </c>
      <c r="S46" s="179" t="s">
        <v>667</v>
      </c>
      <c r="T46" s="180" t="s">
        <v>667</v>
      </c>
      <c r="U46" s="176"/>
      <c r="V46" s="180" t="s">
        <v>667</v>
      </c>
      <c r="W46" s="176"/>
      <c r="X46" s="180" t="s">
        <v>667</v>
      </c>
      <c r="Y46" s="176"/>
      <c r="Z46" s="507"/>
      <c r="AA46" s="508"/>
      <c r="AB46" s="509"/>
    </row>
    <row r="47" spans="1:28" x14ac:dyDescent="0.2">
      <c r="A47" s="364">
        <v>6</v>
      </c>
      <c r="B47" s="83" t="s">
        <v>52</v>
      </c>
      <c r="C47" s="363">
        <v>10172200</v>
      </c>
      <c r="D47" s="454" t="s">
        <v>663</v>
      </c>
      <c r="E47" s="63" t="s">
        <v>568</v>
      </c>
      <c r="F47" s="453" t="s">
        <v>581</v>
      </c>
      <c r="G47" s="381" t="s">
        <v>395</v>
      </c>
      <c r="H47" s="381">
        <v>19</v>
      </c>
      <c r="I47" s="381" t="s">
        <v>672</v>
      </c>
      <c r="J47" s="177">
        <v>34</v>
      </c>
      <c r="K47" s="177">
        <v>1.2</v>
      </c>
      <c r="L47" s="179" t="s">
        <v>701</v>
      </c>
      <c r="M47" s="181">
        <f t="shared" si="0"/>
        <v>1</v>
      </c>
      <c r="N47" s="382">
        <v>18.7</v>
      </c>
      <c r="O47" s="380" t="s">
        <v>668</v>
      </c>
      <c r="P47" s="380" t="s">
        <v>668</v>
      </c>
      <c r="Q47" s="380" t="s">
        <v>668</v>
      </c>
      <c r="R47" s="380" t="s">
        <v>668</v>
      </c>
      <c r="S47" s="179" t="s">
        <v>667</v>
      </c>
      <c r="T47" s="176" t="s">
        <v>705</v>
      </c>
      <c r="U47" s="180" t="s">
        <v>668</v>
      </c>
      <c r="V47" s="176" t="s">
        <v>668</v>
      </c>
      <c r="W47" s="176" t="s">
        <v>668</v>
      </c>
      <c r="X47" s="176" t="s">
        <v>668</v>
      </c>
      <c r="Y47" s="180" t="s">
        <v>668</v>
      </c>
      <c r="Z47" s="504" t="s">
        <v>520</v>
      </c>
      <c r="AA47" s="505" t="s">
        <v>706</v>
      </c>
      <c r="AB47" s="506"/>
    </row>
    <row r="48" spans="1:28" x14ac:dyDescent="0.2">
      <c r="A48" s="364">
        <v>6</v>
      </c>
      <c r="B48" s="83" t="s">
        <v>53</v>
      </c>
      <c r="C48" s="363">
        <v>8227000</v>
      </c>
      <c r="D48" s="454" t="s">
        <v>429</v>
      </c>
      <c r="E48" s="63" t="s">
        <v>571</v>
      </c>
      <c r="F48" s="453" t="s">
        <v>581</v>
      </c>
      <c r="G48" s="381" t="s">
        <v>402</v>
      </c>
      <c r="H48" s="381">
        <v>21</v>
      </c>
      <c r="I48" s="381" t="s">
        <v>672</v>
      </c>
      <c r="J48" s="177">
        <v>560</v>
      </c>
      <c r="K48" s="177">
        <v>10.6</v>
      </c>
      <c r="L48" s="179" t="s">
        <v>700</v>
      </c>
      <c r="M48" s="181">
        <f t="shared" si="0"/>
        <v>0.8</v>
      </c>
      <c r="N48" s="382">
        <v>1330</v>
      </c>
      <c r="O48" s="380" t="s">
        <v>667</v>
      </c>
      <c r="P48" s="380" t="s">
        <v>667</v>
      </c>
      <c r="Q48" s="380" t="s">
        <v>667</v>
      </c>
      <c r="R48" s="380"/>
      <c r="S48" s="179"/>
      <c r="T48" s="176" t="s">
        <v>667</v>
      </c>
      <c r="U48" s="373" t="s">
        <v>704</v>
      </c>
      <c r="V48" s="176" t="s">
        <v>668</v>
      </c>
      <c r="W48" s="176" t="s">
        <v>667</v>
      </c>
      <c r="X48" s="176" t="s">
        <v>668</v>
      </c>
      <c r="Y48" s="176" t="s">
        <v>667</v>
      </c>
      <c r="Z48" s="504" t="s">
        <v>520</v>
      </c>
      <c r="AA48" s="505"/>
      <c r="AB48" s="506" t="s">
        <v>706</v>
      </c>
    </row>
    <row r="49" spans="1:31" x14ac:dyDescent="0.2">
      <c r="A49" s="364">
        <v>7</v>
      </c>
      <c r="B49" s="83" t="s">
        <v>77</v>
      </c>
      <c r="C49" s="363">
        <v>12464770</v>
      </c>
      <c r="D49" s="454" t="s">
        <v>390</v>
      </c>
      <c r="E49" s="63" t="s">
        <v>572</v>
      </c>
      <c r="F49" s="453" t="s">
        <v>581</v>
      </c>
      <c r="G49" s="381" t="s">
        <v>395</v>
      </c>
      <c r="H49" s="381">
        <v>10</v>
      </c>
      <c r="I49" s="381" t="s">
        <v>672</v>
      </c>
      <c r="J49" s="177">
        <v>192</v>
      </c>
      <c r="K49" s="177">
        <v>3.8</v>
      </c>
      <c r="L49" s="179" t="s">
        <v>700</v>
      </c>
      <c r="M49" s="181">
        <f t="shared" si="0"/>
        <v>0.8</v>
      </c>
      <c r="N49" s="382">
        <v>1190</v>
      </c>
      <c r="O49" s="380" t="s">
        <v>667</v>
      </c>
      <c r="P49" s="380" t="s">
        <v>667</v>
      </c>
      <c r="Q49" s="380" t="s">
        <v>667</v>
      </c>
      <c r="R49" s="380"/>
      <c r="S49" s="380" t="s">
        <v>668</v>
      </c>
      <c r="T49" s="176" t="s">
        <v>667</v>
      </c>
      <c r="U49" s="373" t="s">
        <v>704</v>
      </c>
      <c r="V49" s="180" t="s">
        <v>667</v>
      </c>
      <c r="W49" s="176" t="s">
        <v>668</v>
      </c>
      <c r="X49" s="176" t="s">
        <v>667</v>
      </c>
      <c r="Y49" s="176" t="s">
        <v>668</v>
      </c>
      <c r="Z49" s="504" t="s">
        <v>520</v>
      </c>
      <c r="AA49" s="505"/>
      <c r="AB49" s="506" t="s">
        <v>706</v>
      </c>
    </row>
    <row r="50" spans="1:31" x14ac:dyDescent="0.2">
      <c r="A50" s="364">
        <v>7</v>
      </c>
      <c r="B50" s="83" t="s">
        <v>77</v>
      </c>
      <c r="C50" s="363">
        <v>12505450</v>
      </c>
      <c r="D50" s="454" t="s">
        <v>392</v>
      </c>
      <c r="E50" s="63" t="s">
        <v>572</v>
      </c>
      <c r="F50" s="453" t="s">
        <v>583</v>
      </c>
      <c r="G50" s="381" t="s">
        <v>395</v>
      </c>
      <c r="H50" s="381">
        <v>10</v>
      </c>
      <c r="I50" s="381" t="s">
        <v>672</v>
      </c>
      <c r="J50" s="177">
        <v>360</v>
      </c>
      <c r="K50" s="177">
        <v>6</v>
      </c>
      <c r="L50" s="179" t="s">
        <v>700</v>
      </c>
      <c r="M50" s="181">
        <f t="shared" si="0"/>
        <v>0.8</v>
      </c>
      <c r="N50" s="382">
        <v>160</v>
      </c>
      <c r="O50" s="380" t="s">
        <v>667</v>
      </c>
      <c r="P50" s="380" t="s">
        <v>667</v>
      </c>
      <c r="Q50" s="380" t="s">
        <v>667</v>
      </c>
      <c r="R50" s="380"/>
      <c r="S50" s="179"/>
      <c r="T50" s="176" t="s">
        <v>667</v>
      </c>
      <c r="U50" s="373" t="s">
        <v>704</v>
      </c>
      <c r="V50" s="176"/>
      <c r="W50" s="180" t="s">
        <v>667</v>
      </c>
      <c r="X50" s="176"/>
      <c r="Y50" s="176" t="s">
        <v>667</v>
      </c>
      <c r="Z50" s="504" t="s">
        <v>520</v>
      </c>
      <c r="AA50" s="505"/>
      <c r="AB50" s="506" t="s">
        <v>706</v>
      </c>
    </row>
    <row r="51" spans="1:31" x14ac:dyDescent="0.2">
      <c r="A51" s="364">
        <v>7</v>
      </c>
      <c r="B51" s="83" t="s">
        <v>242</v>
      </c>
      <c r="C51" s="363">
        <v>12056500</v>
      </c>
      <c r="D51" s="454" t="s">
        <v>664</v>
      </c>
      <c r="E51" s="63" t="s">
        <v>572</v>
      </c>
      <c r="F51" s="453" t="s">
        <v>581</v>
      </c>
      <c r="G51" s="381" t="s">
        <v>402</v>
      </c>
      <c r="H51" s="381">
        <v>1</v>
      </c>
      <c r="I51" s="381" t="s">
        <v>672</v>
      </c>
      <c r="J51" s="177">
        <v>156</v>
      </c>
      <c r="K51" s="177">
        <v>2.8</v>
      </c>
      <c r="L51" s="179" t="s">
        <v>700</v>
      </c>
      <c r="M51" s="181">
        <f t="shared" si="0"/>
        <v>0.8</v>
      </c>
      <c r="N51" s="382">
        <v>147</v>
      </c>
      <c r="O51" s="380" t="s">
        <v>668</v>
      </c>
      <c r="P51" s="380" t="s">
        <v>668</v>
      </c>
      <c r="Q51" s="380" t="s">
        <v>668</v>
      </c>
      <c r="R51" s="380" t="s">
        <v>668</v>
      </c>
      <c r="S51" s="179"/>
      <c r="T51" s="176" t="s">
        <v>668</v>
      </c>
      <c r="U51" s="176" t="s">
        <v>705</v>
      </c>
      <c r="V51" s="176" t="s">
        <v>668</v>
      </c>
      <c r="W51" s="176" t="s">
        <v>668</v>
      </c>
      <c r="X51" s="176" t="s">
        <v>668</v>
      </c>
      <c r="Y51" s="176" t="s">
        <v>668</v>
      </c>
      <c r="Z51" s="504" t="s">
        <v>520</v>
      </c>
      <c r="AA51" s="505"/>
      <c r="AB51" s="506" t="s">
        <v>706</v>
      </c>
    </row>
    <row r="52" spans="1:31" x14ac:dyDescent="0.2">
      <c r="A52" s="364">
        <v>7</v>
      </c>
      <c r="B52" s="83" t="s">
        <v>242</v>
      </c>
      <c r="C52" s="363">
        <v>12128000</v>
      </c>
      <c r="D52" s="454" t="s">
        <v>246</v>
      </c>
      <c r="E52" s="63" t="s">
        <v>572</v>
      </c>
      <c r="F52" s="453" t="s">
        <v>582</v>
      </c>
      <c r="G52" s="453" t="s">
        <v>395</v>
      </c>
      <c r="H52" s="381">
        <v>2</v>
      </c>
      <c r="I52" s="381" t="s">
        <v>672</v>
      </c>
      <c r="J52" s="177">
        <v>86</v>
      </c>
      <c r="K52" s="177">
        <v>1.6</v>
      </c>
      <c r="L52" s="179" t="s">
        <v>700</v>
      </c>
      <c r="M52" s="181">
        <f t="shared" si="0"/>
        <v>0.8</v>
      </c>
      <c r="N52" s="382">
        <v>29.2</v>
      </c>
      <c r="O52" s="380" t="s">
        <v>667</v>
      </c>
      <c r="P52" s="380" t="s">
        <v>667</v>
      </c>
      <c r="Q52" s="380" t="s">
        <v>667</v>
      </c>
      <c r="R52" s="380" t="s">
        <v>668</v>
      </c>
      <c r="S52" s="179" t="s">
        <v>667</v>
      </c>
      <c r="T52" s="180" t="s">
        <v>667</v>
      </c>
      <c r="U52" s="176"/>
      <c r="V52" s="176" t="s">
        <v>667</v>
      </c>
      <c r="W52" s="176"/>
      <c r="X52" s="180" t="s">
        <v>667</v>
      </c>
      <c r="Y52" s="176"/>
      <c r="Z52" s="507"/>
      <c r="AA52" s="508"/>
      <c r="AB52" s="509"/>
    </row>
    <row r="53" spans="1:31" x14ac:dyDescent="0.2">
      <c r="A53" s="365">
        <v>7</v>
      </c>
      <c r="B53" s="88" t="s">
        <v>55</v>
      </c>
      <c r="C53" s="366">
        <v>13092747</v>
      </c>
      <c r="D53" s="455" t="s">
        <v>269</v>
      </c>
      <c r="E53" s="455" t="s">
        <v>573</v>
      </c>
      <c r="F53" s="456" t="s">
        <v>583</v>
      </c>
      <c r="G53" s="456" t="s">
        <v>395</v>
      </c>
      <c r="H53" s="381">
        <v>12</v>
      </c>
      <c r="I53" s="381" t="s">
        <v>672</v>
      </c>
      <c r="J53" s="177">
        <v>300</v>
      </c>
      <c r="K53" s="177">
        <v>4.4000000000000004</v>
      </c>
      <c r="L53" s="181" t="s">
        <v>700</v>
      </c>
      <c r="M53" s="181">
        <f t="shared" si="0"/>
        <v>0.8</v>
      </c>
      <c r="N53" s="382">
        <v>623</v>
      </c>
      <c r="O53" s="380" t="s">
        <v>667</v>
      </c>
      <c r="P53" s="380" t="s">
        <v>667</v>
      </c>
      <c r="Q53" s="380" t="s">
        <v>667</v>
      </c>
      <c r="R53" s="380" t="s">
        <v>668</v>
      </c>
      <c r="S53" s="179" t="s">
        <v>667</v>
      </c>
      <c r="T53" s="177"/>
      <c r="U53" s="374" t="s">
        <v>704</v>
      </c>
      <c r="V53" s="177"/>
      <c r="W53" s="177" t="s">
        <v>667</v>
      </c>
      <c r="X53" s="177"/>
      <c r="Y53" s="182" t="s">
        <v>667</v>
      </c>
      <c r="Z53" s="504" t="s">
        <v>520</v>
      </c>
      <c r="AA53" s="505"/>
      <c r="AB53" s="506" t="s">
        <v>706</v>
      </c>
    </row>
    <row r="54" spans="1:31" x14ac:dyDescent="0.2">
      <c r="A54" s="364">
        <v>7</v>
      </c>
      <c r="B54" s="83" t="s">
        <v>200</v>
      </c>
      <c r="C54" s="363">
        <v>14205400</v>
      </c>
      <c r="D54" s="454" t="s">
        <v>487</v>
      </c>
      <c r="E54" s="63" t="s">
        <v>574</v>
      </c>
      <c r="F54" s="453" t="s">
        <v>581</v>
      </c>
      <c r="G54" s="381" t="s">
        <v>395</v>
      </c>
      <c r="H54" s="381">
        <v>3</v>
      </c>
      <c r="I54" s="381" t="s">
        <v>672</v>
      </c>
      <c r="J54" s="177">
        <v>90</v>
      </c>
      <c r="K54" s="177">
        <v>2.2000000000000002</v>
      </c>
      <c r="L54" s="179" t="s">
        <v>700</v>
      </c>
      <c r="M54" s="181">
        <f t="shared" si="0"/>
        <v>0.8</v>
      </c>
      <c r="N54" s="382">
        <v>32.9</v>
      </c>
      <c r="O54" s="380" t="s">
        <v>667</v>
      </c>
      <c r="P54" s="380" t="s">
        <v>667</v>
      </c>
      <c r="Q54" s="380" t="s">
        <v>667</v>
      </c>
      <c r="R54" s="380" t="s">
        <v>668</v>
      </c>
      <c r="S54" s="179" t="s">
        <v>667</v>
      </c>
      <c r="T54" s="176" t="s">
        <v>704</v>
      </c>
      <c r="U54" s="176" t="s">
        <v>667</v>
      </c>
      <c r="V54" s="176" t="s">
        <v>668</v>
      </c>
      <c r="W54" s="180" t="s">
        <v>667</v>
      </c>
      <c r="X54" s="176" t="s">
        <v>668</v>
      </c>
      <c r="Y54" s="176" t="s">
        <v>667</v>
      </c>
      <c r="Z54" s="504" t="s">
        <v>520</v>
      </c>
      <c r="AA54" s="505" t="s">
        <v>706</v>
      </c>
      <c r="AB54" s="506"/>
    </row>
    <row r="55" spans="1:31" x14ac:dyDescent="0.2">
      <c r="A55" s="364">
        <v>7</v>
      </c>
      <c r="B55" s="83" t="s">
        <v>200</v>
      </c>
      <c r="C55" s="363">
        <v>14206950</v>
      </c>
      <c r="D55" s="454" t="s">
        <v>206</v>
      </c>
      <c r="E55" s="63" t="s">
        <v>574</v>
      </c>
      <c r="F55" s="453" t="s">
        <v>582</v>
      </c>
      <c r="G55" s="381" t="s">
        <v>393</v>
      </c>
      <c r="H55" s="381">
        <v>3</v>
      </c>
      <c r="I55" s="381" t="s">
        <v>672</v>
      </c>
      <c r="J55" s="177">
        <v>50</v>
      </c>
      <c r="K55" s="177">
        <v>1.2</v>
      </c>
      <c r="L55" s="179" t="s">
        <v>700</v>
      </c>
      <c r="M55" s="181">
        <f t="shared" si="0"/>
        <v>0.8</v>
      </c>
      <c r="N55" s="382">
        <v>80.7</v>
      </c>
      <c r="O55" s="380" t="s">
        <v>667</v>
      </c>
      <c r="P55" s="380" t="s">
        <v>667</v>
      </c>
      <c r="Q55" s="380" t="s">
        <v>667</v>
      </c>
      <c r="R55" s="380" t="s">
        <v>668</v>
      </c>
      <c r="S55" s="179" t="s">
        <v>667</v>
      </c>
      <c r="T55" s="180" t="s">
        <v>667</v>
      </c>
      <c r="U55" s="373" t="s">
        <v>704</v>
      </c>
      <c r="V55" s="180" t="s">
        <v>667</v>
      </c>
      <c r="W55" s="176"/>
      <c r="X55" s="180" t="s">
        <v>667</v>
      </c>
      <c r="Y55" s="176"/>
      <c r="Z55" s="504" t="s">
        <v>520</v>
      </c>
      <c r="AA55" s="505"/>
      <c r="AB55" s="506" t="s">
        <v>706</v>
      </c>
    </row>
    <row r="56" spans="1:31" x14ac:dyDescent="0.2">
      <c r="A56" s="364">
        <v>8</v>
      </c>
      <c r="B56" s="83" t="s">
        <v>56</v>
      </c>
      <c r="C56" s="363">
        <v>11447360</v>
      </c>
      <c r="D56" s="454" t="s">
        <v>250</v>
      </c>
      <c r="E56" s="63" t="s">
        <v>575</v>
      </c>
      <c r="F56" s="453" t="s">
        <v>582</v>
      </c>
      <c r="G56" s="381" t="s">
        <v>395</v>
      </c>
      <c r="H56" s="381">
        <v>7</v>
      </c>
      <c r="I56" s="381" t="s">
        <v>673</v>
      </c>
      <c r="J56" s="177">
        <v>24</v>
      </c>
      <c r="K56" s="177">
        <v>1</v>
      </c>
      <c r="L56" s="179" t="s">
        <v>700</v>
      </c>
      <c r="M56" s="181">
        <f t="shared" si="0"/>
        <v>0.8</v>
      </c>
      <c r="N56" s="382">
        <v>81.5</v>
      </c>
      <c r="O56" s="380" t="s">
        <v>667</v>
      </c>
      <c r="P56" s="380" t="s">
        <v>667</v>
      </c>
      <c r="Q56" s="380" t="s">
        <v>667</v>
      </c>
      <c r="R56" s="380" t="s">
        <v>668</v>
      </c>
      <c r="S56" s="179" t="s">
        <v>667</v>
      </c>
      <c r="T56" s="176"/>
      <c r="U56" s="180" t="s">
        <v>667</v>
      </c>
      <c r="V56" s="176"/>
      <c r="W56" s="176" t="s">
        <v>667</v>
      </c>
      <c r="X56" s="176"/>
      <c r="Y56" s="180" t="s">
        <v>667</v>
      </c>
      <c r="Z56" s="507"/>
      <c r="AA56" s="508"/>
      <c r="AB56" s="509"/>
    </row>
    <row r="57" spans="1:31" x14ac:dyDescent="0.2">
      <c r="A57" s="364">
        <v>8</v>
      </c>
      <c r="B57" s="83" t="s">
        <v>45</v>
      </c>
      <c r="C57" s="363">
        <v>11273500</v>
      </c>
      <c r="D57" s="454" t="s">
        <v>172</v>
      </c>
      <c r="E57" s="63" t="s">
        <v>575</v>
      </c>
      <c r="F57" s="453" t="s">
        <v>583</v>
      </c>
      <c r="G57" s="453" t="s">
        <v>395</v>
      </c>
      <c r="H57" s="381">
        <v>5</v>
      </c>
      <c r="I57" s="381" t="s">
        <v>673</v>
      </c>
      <c r="J57" s="177">
        <v>240</v>
      </c>
      <c r="K57" s="177">
        <v>4</v>
      </c>
      <c r="L57" s="179" t="s">
        <v>701</v>
      </c>
      <c r="M57" s="181">
        <f t="shared" si="0"/>
        <v>1</v>
      </c>
      <c r="N57" s="382">
        <v>3620</v>
      </c>
      <c r="O57" s="380" t="s">
        <v>667</v>
      </c>
      <c r="P57" s="380" t="s">
        <v>667</v>
      </c>
      <c r="Q57" s="380" t="s">
        <v>667</v>
      </c>
      <c r="R57" s="380" t="s">
        <v>668</v>
      </c>
      <c r="S57" s="179" t="s">
        <v>667</v>
      </c>
      <c r="T57" s="176" t="s">
        <v>667</v>
      </c>
      <c r="U57" s="176"/>
      <c r="V57" s="180" t="s">
        <v>667</v>
      </c>
      <c r="W57" s="176"/>
      <c r="X57" s="176" t="s">
        <v>667</v>
      </c>
      <c r="Y57" s="176"/>
      <c r="Z57" s="507"/>
      <c r="AA57" s="508"/>
      <c r="AB57" s="509"/>
    </row>
    <row r="58" spans="1:31" x14ac:dyDescent="0.2">
      <c r="A58" s="364">
        <v>8</v>
      </c>
      <c r="B58" s="83" t="s">
        <v>45</v>
      </c>
      <c r="C58" s="363">
        <v>11274538</v>
      </c>
      <c r="D58" s="454" t="s">
        <v>174</v>
      </c>
      <c r="E58" s="63" t="s">
        <v>575</v>
      </c>
      <c r="F58" s="453" t="s">
        <v>583</v>
      </c>
      <c r="G58" s="453" t="s">
        <v>395</v>
      </c>
      <c r="H58" s="381">
        <v>5</v>
      </c>
      <c r="I58" s="381" t="s">
        <v>673</v>
      </c>
      <c r="J58" s="177">
        <v>240</v>
      </c>
      <c r="K58" s="177">
        <v>3.6</v>
      </c>
      <c r="L58" s="179" t="s">
        <v>700</v>
      </c>
      <c r="M58" s="181">
        <f t="shared" si="0"/>
        <v>0.8</v>
      </c>
      <c r="N58" s="382">
        <v>27.9</v>
      </c>
      <c r="O58" s="380" t="s">
        <v>667</v>
      </c>
      <c r="P58" s="380" t="s">
        <v>667</v>
      </c>
      <c r="Q58" s="380" t="s">
        <v>667</v>
      </c>
      <c r="R58" s="380" t="s">
        <v>668</v>
      </c>
      <c r="S58" s="179" t="s">
        <v>667</v>
      </c>
      <c r="T58" s="176"/>
      <c r="U58" s="176" t="s">
        <v>667</v>
      </c>
      <c r="V58" s="176"/>
      <c r="W58" s="180" t="s">
        <v>667</v>
      </c>
      <c r="X58" s="176"/>
      <c r="Y58" s="176" t="s">
        <v>667</v>
      </c>
      <c r="Z58" s="507"/>
      <c r="AA58" s="508"/>
      <c r="AB58" s="509"/>
    </row>
    <row r="59" spans="1:31" x14ac:dyDescent="0.2">
      <c r="A59" s="364">
        <v>8</v>
      </c>
      <c r="B59" s="83" t="s">
        <v>45</v>
      </c>
      <c r="C59" s="363">
        <v>11335000</v>
      </c>
      <c r="D59" s="454" t="s">
        <v>178</v>
      </c>
      <c r="E59" s="63" t="s">
        <v>575</v>
      </c>
      <c r="F59" s="453" t="s">
        <v>581</v>
      </c>
      <c r="G59" s="381" t="s">
        <v>402</v>
      </c>
      <c r="H59" s="381">
        <v>7</v>
      </c>
      <c r="I59" s="381" t="s">
        <v>672</v>
      </c>
      <c r="J59" s="177">
        <v>82</v>
      </c>
      <c r="K59" s="177">
        <v>1.8</v>
      </c>
      <c r="L59" s="179" t="s">
        <v>700</v>
      </c>
      <c r="M59" s="181">
        <f t="shared" si="0"/>
        <v>0.8</v>
      </c>
      <c r="N59" s="382">
        <v>1390</v>
      </c>
      <c r="O59" s="380" t="s">
        <v>667</v>
      </c>
      <c r="P59" s="380" t="s">
        <v>667</v>
      </c>
      <c r="Q59" s="380" t="s">
        <v>667</v>
      </c>
      <c r="R59" s="380" t="s">
        <v>668</v>
      </c>
      <c r="S59" s="179" t="s">
        <v>667</v>
      </c>
      <c r="T59" s="176" t="s">
        <v>668</v>
      </c>
      <c r="U59" s="373" t="s">
        <v>704</v>
      </c>
      <c r="V59" s="176" t="s">
        <v>668</v>
      </c>
      <c r="W59" s="176" t="s">
        <v>667</v>
      </c>
      <c r="X59" s="176" t="s">
        <v>668</v>
      </c>
      <c r="Y59" s="176" t="s">
        <v>667</v>
      </c>
      <c r="Z59" s="504" t="s">
        <v>520</v>
      </c>
      <c r="AA59" s="505"/>
      <c r="AB59" s="506" t="s">
        <v>706</v>
      </c>
    </row>
    <row r="60" spans="1:31" ht="13.5" thickBot="1" x14ac:dyDescent="0.25">
      <c r="A60" s="368">
        <v>8</v>
      </c>
      <c r="B60" s="369" t="s">
        <v>46</v>
      </c>
      <c r="C60" s="370">
        <v>11049400</v>
      </c>
      <c r="D60" s="548" t="s">
        <v>294</v>
      </c>
      <c r="E60" s="371" t="s">
        <v>576</v>
      </c>
      <c r="F60" s="457" t="s">
        <v>581</v>
      </c>
      <c r="G60" s="385" t="s">
        <v>402</v>
      </c>
      <c r="H60" s="385">
        <v>8</v>
      </c>
      <c r="I60" s="385" t="s">
        <v>672</v>
      </c>
      <c r="J60" s="178">
        <v>240</v>
      </c>
      <c r="K60" s="458">
        <v>4</v>
      </c>
      <c r="L60" s="183" t="s">
        <v>701</v>
      </c>
      <c r="M60" s="183">
        <f t="shared" si="0"/>
        <v>1</v>
      </c>
      <c r="N60" s="386">
        <v>452</v>
      </c>
      <c r="O60" s="387" t="s">
        <v>667</v>
      </c>
      <c r="P60" s="387" t="s">
        <v>667</v>
      </c>
      <c r="Q60" s="387" t="s">
        <v>667</v>
      </c>
      <c r="R60" s="387" t="s">
        <v>668</v>
      </c>
      <c r="S60" s="183" t="s">
        <v>667</v>
      </c>
      <c r="T60" s="178" t="s">
        <v>667</v>
      </c>
      <c r="U60" s="480" t="s">
        <v>704</v>
      </c>
      <c r="V60" s="178" t="s">
        <v>667</v>
      </c>
      <c r="W60" s="178" t="s">
        <v>668</v>
      </c>
      <c r="X60" s="178" t="s">
        <v>667</v>
      </c>
      <c r="Y60" s="178" t="s">
        <v>668</v>
      </c>
      <c r="Z60" s="511" t="s">
        <v>520</v>
      </c>
      <c r="AA60" s="512"/>
      <c r="AB60" s="513" t="s">
        <v>706</v>
      </c>
    </row>
    <row r="61" spans="1:31" ht="34.5" customHeight="1" x14ac:dyDescent="0.2">
      <c r="A61" s="83"/>
      <c r="B61" s="83"/>
      <c r="C61" s="363"/>
      <c r="D61" s="372" t="s">
        <v>665</v>
      </c>
      <c r="F61" s="83"/>
      <c r="G61" s="83"/>
      <c r="J61" s="177"/>
      <c r="K61" s="177"/>
      <c r="L61" s="177"/>
      <c r="M61" s="177"/>
      <c r="O61" s="100"/>
      <c r="P61" s="100"/>
      <c r="Q61" s="100"/>
      <c r="R61" s="100"/>
      <c r="S61" s="100"/>
      <c r="T61" s="181"/>
      <c r="U61" s="181"/>
      <c r="Z61" s="206" t="s">
        <v>744</v>
      </c>
    </row>
    <row r="62" spans="1:31" ht="34.5" customHeight="1" x14ac:dyDescent="0.2">
      <c r="A62" s="83"/>
      <c r="B62" s="83"/>
      <c r="C62" s="363"/>
      <c r="D62" s="372" t="s">
        <v>666</v>
      </c>
      <c r="F62" s="389"/>
      <c r="G62" s="181"/>
      <c r="T62" s="181"/>
      <c r="U62" s="181"/>
      <c r="V62" s="389"/>
      <c r="W62" s="389"/>
      <c r="X62" s="389"/>
      <c r="Y62" s="528"/>
      <c r="Z62" s="589" t="s">
        <v>737</v>
      </c>
      <c r="AA62" s="589"/>
      <c r="AB62" s="589"/>
      <c r="AC62" s="589"/>
      <c r="AD62" s="589"/>
      <c r="AE62" s="589"/>
    </row>
    <row r="63" spans="1:31" x14ac:dyDescent="0.2">
      <c r="F63" s="389"/>
      <c r="G63" s="389"/>
      <c r="H63" s="100"/>
      <c r="I63" s="100"/>
      <c r="N63" s="100"/>
      <c r="T63" s="389"/>
      <c r="U63" s="389"/>
      <c r="V63" s="389"/>
      <c r="W63" s="389"/>
      <c r="X63" s="389"/>
      <c r="Y63" s="389"/>
    </row>
    <row r="65" spans="6:10" ht="13.5" customHeight="1" x14ac:dyDescent="0.2">
      <c r="F65" s="206"/>
      <c r="G65" s="206"/>
      <c r="H65" s="206"/>
      <c r="I65" s="206"/>
      <c r="J65" s="206"/>
    </row>
  </sheetData>
  <autoFilter ref="Z2:AB60"/>
  <mergeCells count="5">
    <mergeCell ref="O1:S1"/>
    <mergeCell ref="AA1:AB1"/>
    <mergeCell ref="Z1:Z2"/>
    <mergeCell ref="T1:Y1"/>
    <mergeCell ref="Z62:AE62"/>
  </mergeCells>
  <phoneticPr fontId="0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136"/>
  <sheetViews>
    <sheetView workbookViewId="0">
      <pane xSplit="4" ySplit="2" topLeftCell="I43" activePane="bottomRight" state="frozen"/>
      <selection pane="topRight" activeCell="E1" sqref="E1"/>
      <selection pane="bottomLeft" activeCell="A3" sqref="A3"/>
      <selection pane="bottomRight" activeCell="J70" sqref="J70"/>
    </sheetView>
  </sheetViews>
  <sheetFormatPr defaultRowHeight="12.75" x14ac:dyDescent="0.2"/>
  <cols>
    <col min="1" max="1" width="7.140625" style="395" customWidth="1"/>
    <col min="2" max="2" width="9.5703125" style="395" customWidth="1"/>
    <col min="3" max="3" width="12.7109375" style="432" customWidth="1"/>
    <col min="4" max="4" width="37.85546875" style="427" customWidth="1"/>
    <col min="5" max="5" width="12.85546875" style="427" customWidth="1"/>
    <col min="6" max="6" width="9.5703125" style="395" customWidth="1"/>
    <col min="7" max="7" width="8.140625" style="395" customWidth="1"/>
    <col min="8" max="8" width="10.28515625" style="395" customWidth="1"/>
    <col min="9" max="9" width="7.85546875" style="395" customWidth="1"/>
    <col min="10" max="10" width="7.5703125" style="395" customWidth="1"/>
    <col min="11" max="11" width="9.7109375" style="526" customWidth="1"/>
    <col min="12" max="12" width="10.140625" style="395" customWidth="1"/>
    <col min="13" max="13" width="8.7109375" style="395" customWidth="1"/>
    <col min="14" max="14" width="11.140625" style="395" customWidth="1"/>
    <col min="15" max="16" width="8.42578125" style="395" customWidth="1"/>
    <col min="17" max="17" width="10.28515625" style="395" customWidth="1"/>
    <col min="18" max="16384" width="9.140625" style="395"/>
  </cols>
  <sheetData>
    <row r="1" spans="1:17" ht="51" customHeight="1" thickBot="1" x14ac:dyDescent="0.25">
      <c r="A1" s="390"/>
      <c r="B1" s="390"/>
      <c r="C1" s="391"/>
      <c r="D1" s="392"/>
      <c r="E1" s="392"/>
      <c r="F1" s="390"/>
      <c r="G1" s="390"/>
      <c r="H1" s="590" t="s">
        <v>844</v>
      </c>
      <c r="I1" s="591"/>
      <c r="J1" s="591"/>
      <c r="K1" s="591"/>
      <c r="L1" s="591"/>
      <c r="M1" s="591"/>
      <c r="N1" s="592"/>
      <c r="O1" s="393"/>
      <c r="P1" s="393"/>
      <c r="Q1" s="394" t="s">
        <v>845</v>
      </c>
    </row>
    <row r="2" spans="1:17" ht="83.25" customHeight="1" thickBot="1" x14ac:dyDescent="0.25">
      <c r="A2" s="396" t="s">
        <v>57</v>
      </c>
      <c r="B2" s="397" t="s">
        <v>670</v>
      </c>
      <c r="C2" s="398" t="s">
        <v>577</v>
      </c>
      <c r="D2" s="399" t="s">
        <v>578</v>
      </c>
      <c r="E2" s="399" t="s">
        <v>495</v>
      </c>
      <c r="F2" s="397" t="s">
        <v>579</v>
      </c>
      <c r="G2" s="397" t="s">
        <v>580</v>
      </c>
      <c r="H2" s="400" t="s">
        <v>678</v>
      </c>
      <c r="I2" s="401" t="s">
        <v>679</v>
      </c>
      <c r="J2" s="401" t="s">
        <v>680</v>
      </c>
      <c r="K2" s="401" t="s">
        <v>681</v>
      </c>
      <c r="L2" s="401" t="s">
        <v>682</v>
      </c>
      <c r="M2" s="401" t="s">
        <v>683</v>
      </c>
      <c r="N2" s="401" t="s">
        <v>717</v>
      </c>
      <c r="O2" s="402" t="s">
        <v>684</v>
      </c>
      <c r="P2" s="403" t="s">
        <v>685</v>
      </c>
      <c r="Q2" s="404" t="s">
        <v>686</v>
      </c>
    </row>
    <row r="3" spans="1:17" x14ac:dyDescent="0.2">
      <c r="A3" s="405">
        <v>1</v>
      </c>
      <c r="B3" s="390" t="s">
        <v>11</v>
      </c>
      <c r="C3" s="391">
        <v>1170100</v>
      </c>
      <c r="D3" s="392" t="s">
        <v>149</v>
      </c>
      <c r="E3" s="406" t="s">
        <v>524</v>
      </c>
      <c r="F3" s="407" t="s">
        <v>581</v>
      </c>
      <c r="G3" s="408" t="s">
        <v>395</v>
      </c>
      <c r="H3" s="569">
        <v>2209.0934309111999</v>
      </c>
      <c r="I3" s="570">
        <v>0</v>
      </c>
      <c r="J3" s="570">
        <v>602.79999999999995</v>
      </c>
      <c r="K3" s="570">
        <v>436.80999999999995</v>
      </c>
      <c r="L3" s="570">
        <v>1563.6014252351999</v>
      </c>
      <c r="M3" s="570">
        <v>524.75987999999995</v>
      </c>
      <c r="N3" s="570">
        <v>5870.7712097610402</v>
      </c>
      <c r="O3" s="570">
        <v>0</v>
      </c>
      <c r="P3" s="570">
        <v>3083.9748241995721</v>
      </c>
      <c r="Q3" s="571">
        <v>8954.7460339606114</v>
      </c>
    </row>
    <row r="4" spans="1:17" x14ac:dyDescent="0.2">
      <c r="A4" s="405">
        <v>1</v>
      </c>
      <c r="B4" s="390" t="s">
        <v>11</v>
      </c>
      <c r="C4" s="391">
        <v>1209710</v>
      </c>
      <c r="D4" s="392" t="s">
        <v>153</v>
      </c>
      <c r="E4" s="406" t="s">
        <v>524</v>
      </c>
      <c r="F4" s="409" t="s">
        <v>582</v>
      </c>
      <c r="G4" s="410" t="s">
        <v>395</v>
      </c>
      <c r="H4" s="572">
        <v>4111.4206368251998</v>
      </c>
      <c r="I4" s="573">
        <v>0</v>
      </c>
      <c r="J4" s="573">
        <v>1135.2</v>
      </c>
      <c r="K4" s="573">
        <v>748.21999999999991</v>
      </c>
      <c r="L4" s="573">
        <v>2886.6487850495996</v>
      </c>
      <c r="M4" s="573">
        <v>787.13981999999987</v>
      </c>
      <c r="N4" s="573">
        <v>10635.49216606228</v>
      </c>
      <c r="O4" s="573">
        <v>0</v>
      </c>
      <c r="P4" s="573">
        <v>5586.9303897541768</v>
      </c>
      <c r="Q4" s="574">
        <v>16222.422555816458</v>
      </c>
    </row>
    <row r="5" spans="1:17" x14ac:dyDescent="0.2">
      <c r="A5" s="405">
        <v>1</v>
      </c>
      <c r="B5" s="390" t="s">
        <v>50</v>
      </c>
      <c r="C5" s="391">
        <v>1464907</v>
      </c>
      <c r="D5" s="392" t="s">
        <v>449</v>
      </c>
      <c r="E5" s="406" t="s">
        <v>535</v>
      </c>
      <c r="F5" s="409" t="s">
        <v>582</v>
      </c>
      <c r="G5" s="408" t="s">
        <v>395</v>
      </c>
      <c r="H5" s="572">
        <v>3533.1909486290397</v>
      </c>
      <c r="I5" s="573">
        <v>0</v>
      </c>
      <c r="J5" s="573">
        <v>668.8</v>
      </c>
      <c r="K5" s="573">
        <v>748.21999999999991</v>
      </c>
      <c r="L5" s="573">
        <v>2946.2406346079997</v>
      </c>
      <c r="M5" s="573">
        <v>803.96100000000001</v>
      </c>
      <c r="N5" s="573">
        <v>9570.453841560744</v>
      </c>
      <c r="O5" s="573">
        <v>0</v>
      </c>
      <c r="P5" s="573">
        <v>6225.2931103200171</v>
      </c>
      <c r="Q5" s="574">
        <v>15795.746951880761</v>
      </c>
    </row>
    <row r="6" spans="1:17" x14ac:dyDescent="0.2">
      <c r="A6" s="405">
        <v>1</v>
      </c>
      <c r="B6" s="390" t="s">
        <v>50</v>
      </c>
      <c r="C6" s="391">
        <v>1472157</v>
      </c>
      <c r="D6" s="392" t="s">
        <v>451</v>
      </c>
      <c r="E6" s="406" t="s">
        <v>535</v>
      </c>
      <c r="F6" s="409" t="s">
        <v>581</v>
      </c>
      <c r="G6" s="408" t="s">
        <v>395</v>
      </c>
      <c r="H6" s="572">
        <v>2154.7901507987999</v>
      </c>
      <c r="I6" s="573">
        <v>0</v>
      </c>
      <c r="J6" s="573">
        <v>475.20000000000005</v>
      </c>
      <c r="K6" s="573">
        <v>436.80999999999995</v>
      </c>
      <c r="L6" s="573">
        <v>1595.8803437459999</v>
      </c>
      <c r="M6" s="573">
        <v>535.97400000000005</v>
      </c>
      <c r="N6" s="573">
        <v>5718.5199439992803</v>
      </c>
      <c r="O6" s="573">
        <v>0</v>
      </c>
      <c r="P6" s="573">
        <v>3719.7256679732118</v>
      </c>
      <c r="Q6" s="574">
        <v>9438.245611972492</v>
      </c>
    </row>
    <row r="7" spans="1:17" x14ac:dyDescent="0.2">
      <c r="A7" s="405">
        <v>1</v>
      </c>
      <c r="B7" s="390" t="s">
        <v>10</v>
      </c>
      <c r="C7" s="391">
        <v>1349150</v>
      </c>
      <c r="D7" s="392" t="s">
        <v>217</v>
      </c>
      <c r="E7" s="406" t="s">
        <v>537</v>
      </c>
      <c r="F7" s="409" t="s">
        <v>583</v>
      </c>
      <c r="G7" s="410" t="s">
        <v>395</v>
      </c>
      <c r="H7" s="572">
        <v>0</v>
      </c>
      <c r="I7" s="573">
        <v>0</v>
      </c>
      <c r="J7" s="573">
        <v>0</v>
      </c>
      <c r="K7" s="573">
        <v>0</v>
      </c>
      <c r="L7" s="573">
        <v>0</v>
      </c>
      <c r="M7" s="573">
        <v>0</v>
      </c>
      <c r="N7" s="573">
        <v>0</v>
      </c>
      <c r="O7" s="573">
        <v>0</v>
      </c>
      <c r="P7" s="573">
        <v>0</v>
      </c>
      <c r="Q7" s="574">
        <v>0</v>
      </c>
    </row>
    <row r="8" spans="1:17" x14ac:dyDescent="0.2">
      <c r="A8" s="405">
        <v>1</v>
      </c>
      <c r="B8" s="390" t="s">
        <v>10</v>
      </c>
      <c r="C8" s="391">
        <v>1356190</v>
      </c>
      <c r="D8" s="392" t="s">
        <v>219</v>
      </c>
      <c r="E8" s="406" t="s">
        <v>537</v>
      </c>
      <c r="F8" s="409" t="s">
        <v>582</v>
      </c>
      <c r="G8" s="410" t="s">
        <v>393</v>
      </c>
      <c r="H8" s="572">
        <v>3096.10804151712</v>
      </c>
      <c r="I8" s="573">
        <v>0</v>
      </c>
      <c r="J8" s="573">
        <v>642.4</v>
      </c>
      <c r="K8" s="573">
        <v>748.21999999999991</v>
      </c>
      <c r="L8" s="573">
        <v>2646.0184051872002</v>
      </c>
      <c r="M8" s="573">
        <v>719.55737999999997</v>
      </c>
      <c r="N8" s="573">
        <v>8637.5342093747531</v>
      </c>
      <c r="O8" s="573">
        <v>1036.5041051249702</v>
      </c>
      <c r="P8" s="573">
        <v>4256.5768583798781</v>
      </c>
      <c r="Q8" s="574">
        <v>13930.615172879601</v>
      </c>
    </row>
    <row r="9" spans="1:17" x14ac:dyDescent="0.2">
      <c r="A9" s="405">
        <v>1</v>
      </c>
      <c r="B9" s="390" t="s">
        <v>9</v>
      </c>
      <c r="C9" s="391">
        <v>1403900</v>
      </c>
      <c r="D9" s="392" t="s">
        <v>422</v>
      </c>
      <c r="E9" s="406" t="s">
        <v>535</v>
      </c>
      <c r="F9" s="409" t="s">
        <v>582</v>
      </c>
      <c r="G9" s="408" t="s">
        <v>395</v>
      </c>
      <c r="H9" s="572">
        <v>0</v>
      </c>
      <c r="I9" s="573">
        <v>0</v>
      </c>
      <c r="J9" s="573">
        <v>0</v>
      </c>
      <c r="K9" s="573">
        <v>0</v>
      </c>
      <c r="L9" s="573">
        <v>0</v>
      </c>
      <c r="M9" s="573">
        <v>0</v>
      </c>
      <c r="N9" s="573">
        <v>0</v>
      </c>
      <c r="O9" s="573">
        <v>0</v>
      </c>
      <c r="P9" s="573">
        <v>0</v>
      </c>
      <c r="Q9" s="574">
        <v>0</v>
      </c>
    </row>
    <row r="10" spans="1:17" x14ac:dyDescent="0.2">
      <c r="A10" s="405">
        <v>1</v>
      </c>
      <c r="B10" s="390" t="s">
        <v>13</v>
      </c>
      <c r="C10" s="391">
        <v>1610400</v>
      </c>
      <c r="D10" s="392" t="s">
        <v>163</v>
      </c>
      <c r="E10" s="406" t="s">
        <v>540</v>
      </c>
      <c r="F10" s="409" t="s">
        <v>581</v>
      </c>
      <c r="G10" s="408" t="s">
        <v>395</v>
      </c>
      <c r="H10" s="572">
        <v>2927.8067520218401</v>
      </c>
      <c r="I10" s="573">
        <v>457.71</v>
      </c>
      <c r="J10" s="573">
        <v>924</v>
      </c>
      <c r="K10" s="573">
        <v>436.80999999999995</v>
      </c>
      <c r="L10" s="573">
        <v>1545.6232934063999</v>
      </c>
      <c r="M10" s="573">
        <v>518.60699999999997</v>
      </c>
      <c r="N10" s="573">
        <v>7491.6127499710647</v>
      </c>
      <c r="O10" s="573">
        <v>0</v>
      </c>
      <c r="P10" s="573">
        <v>4120.387012484086</v>
      </c>
      <c r="Q10" s="574">
        <v>11611.999762455151</v>
      </c>
    </row>
    <row r="11" spans="1:17" x14ac:dyDescent="0.2">
      <c r="A11" s="405">
        <v>1</v>
      </c>
      <c r="B11" s="390" t="s">
        <v>13</v>
      </c>
      <c r="C11" s="391">
        <v>1621050</v>
      </c>
      <c r="D11" s="392" t="s">
        <v>165</v>
      </c>
      <c r="E11" s="406" t="s">
        <v>540</v>
      </c>
      <c r="F11" s="409" t="s">
        <v>583</v>
      </c>
      <c r="G11" s="408" t="s">
        <v>395</v>
      </c>
      <c r="H11" s="572">
        <v>0</v>
      </c>
      <c r="I11" s="573">
        <v>0</v>
      </c>
      <c r="J11" s="573">
        <v>0</v>
      </c>
      <c r="K11" s="573">
        <v>0</v>
      </c>
      <c r="L11" s="573">
        <v>0</v>
      </c>
      <c r="M11" s="573">
        <v>0</v>
      </c>
      <c r="N11" s="573">
        <v>0</v>
      </c>
      <c r="O11" s="573">
        <v>0</v>
      </c>
      <c r="P11" s="573">
        <v>0</v>
      </c>
      <c r="Q11" s="574">
        <v>0</v>
      </c>
    </row>
    <row r="12" spans="1:17" x14ac:dyDescent="0.2">
      <c r="A12" s="405">
        <v>1</v>
      </c>
      <c r="B12" s="390" t="s">
        <v>13</v>
      </c>
      <c r="C12" s="391">
        <v>1654000</v>
      </c>
      <c r="D12" s="392" t="s">
        <v>169</v>
      </c>
      <c r="E12" s="406" t="s">
        <v>540</v>
      </c>
      <c r="F12" s="409" t="s">
        <v>582</v>
      </c>
      <c r="G12" s="408" t="s">
        <v>393</v>
      </c>
      <c r="H12" s="572">
        <v>3983.63241228264</v>
      </c>
      <c r="I12" s="573">
        <v>0</v>
      </c>
      <c r="J12" s="573">
        <v>1117.5999999999999</v>
      </c>
      <c r="K12" s="573">
        <v>748.21999999999991</v>
      </c>
      <c r="L12" s="573">
        <v>2853.4583878271997</v>
      </c>
      <c r="M12" s="573">
        <v>777.91049999999996</v>
      </c>
      <c r="N12" s="573">
        <v>10428.903430120825</v>
      </c>
      <c r="O12" s="573">
        <v>0</v>
      </c>
      <c r="P12" s="573">
        <v>5735.8968865664538</v>
      </c>
      <c r="Q12" s="574">
        <v>16164.800316687279</v>
      </c>
    </row>
    <row r="13" spans="1:17" x14ac:dyDescent="0.2">
      <c r="A13" s="405">
        <v>2</v>
      </c>
      <c r="B13" s="390" t="s">
        <v>18</v>
      </c>
      <c r="C13" s="391">
        <v>2335870</v>
      </c>
      <c r="D13" s="392" t="s">
        <v>120</v>
      </c>
      <c r="E13" s="406" t="s">
        <v>542</v>
      </c>
      <c r="F13" s="409" t="s">
        <v>582</v>
      </c>
      <c r="G13" s="408" t="s">
        <v>393</v>
      </c>
      <c r="H13" s="572">
        <v>3220.9935802669193</v>
      </c>
      <c r="I13" s="573">
        <v>0</v>
      </c>
      <c r="J13" s="573">
        <v>695.2</v>
      </c>
      <c r="K13" s="573">
        <v>748.21999999999991</v>
      </c>
      <c r="L13" s="573">
        <v>2752.3785417407994</v>
      </c>
      <c r="M13" s="573">
        <v>749.3293799999999</v>
      </c>
      <c r="N13" s="573">
        <v>8982.7336522084915</v>
      </c>
      <c r="O13" s="573">
        <v>0</v>
      </c>
      <c r="P13" s="573">
        <v>2889.9250705885161</v>
      </c>
      <c r="Q13" s="574">
        <v>11872.658722797009</v>
      </c>
    </row>
    <row r="14" spans="1:17" x14ac:dyDescent="0.2">
      <c r="A14" s="405">
        <v>2</v>
      </c>
      <c r="B14" s="390" t="s">
        <v>18</v>
      </c>
      <c r="C14" s="391">
        <v>2338523</v>
      </c>
      <c r="D14" s="392" t="s">
        <v>126</v>
      </c>
      <c r="E14" s="406" t="s">
        <v>542</v>
      </c>
      <c r="F14" s="409" t="s">
        <v>581</v>
      </c>
      <c r="G14" s="408" t="s">
        <v>395</v>
      </c>
      <c r="H14" s="572">
        <v>2298.1100783932798</v>
      </c>
      <c r="I14" s="573">
        <v>457.71</v>
      </c>
      <c r="J14" s="573">
        <v>616</v>
      </c>
      <c r="K14" s="573">
        <v>436.80999999999995</v>
      </c>
      <c r="L14" s="573">
        <v>1490.8717101095997</v>
      </c>
      <c r="M14" s="573">
        <v>499.55291999999997</v>
      </c>
      <c r="N14" s="573">
        <v>6378.9601793531674</v>
      </c>
      <c r="O14" s="573">
        <v>0</v>
      </c>
      <c r="P14" s="573">
        <v>2052.239068901501</v>
      </c>
      <c r="Q14" s="574">
        <v>8431.1992482546684</v>
      </c>
    </row>
    <row r="15" spans="1:17" x14ac:dyDescent="0.2">
      <c r="A15" s="405">
        <v>2</v>
      </c>
      <c r="B15" s="390" t="s">
        <v>16</v>
      </c>
      <c r="C15" s="391">
        <v>2087580</v>
      </c>
      <c r="D15" s="392" t="s">
        <v>131</v>
      </c>
      <c r="E15" s="406" t="s">
        <v>544</v>
      </c>
      <c r="F15" s="409" t="s">
        <v>582</v>
      </c>
      <c r="G15" s="408" t="s">
        <v>393</v>
      </c>
      <c r="H15" s="572">
        <v>0</v>
      </c>
      <c r="I15" s="573">
        <v>0</v>
      </c>
      <c r="J15" s="573">
        <v>0</v>
      </c>
      <c r="K15" s="573">
        <v>0</v>
      </c>
      <c r="L15" s="573">
        <v>0</v>
      </c>
      <c r="M15" s="573">
        <v>0</v>
      </c>
      <c r="N15" s="573">
        <v>0</v>
      </c>
      <c r="O15" s="573">
        <v>0</v>
      </c>
      <c r="P15" s="573">
        <v>0</v>
      </c>
      <c r="Q15" s="574">
        <v>0</v>
      </c>
    </row>
    <row r="16" spans="1:17" x14ac:dyDescent="0.2">
      <c r="A16" s="405">
        <v>2</v>
      </c>
      <c r="B16" s="390" t="s">
        <v>16</v>
      </c>
      <c r="C16" s="391">
        <v>2091500</v>
      </c>
      <c r="D16" s="392" t="s">
        <v>135</v>
      </c>
      <c r="E16" s="406" t="s">
        <v>544</v>
      </c>
      <c r="F16" s="409" t="s">
        <v>583</v>
      </c>
      <c r="G16" s="408" t="s">
        <v>395</v>
      </c>
      <c r="H16" s="572">
        <v>4388.8310208565199</v>
      </c>
      <c r="I16" s="573">
        <v>457.71</v>
      </c>
      <c r="J16" s="573">
        <v>1320</v>
      </c>
      <c r="K16" s="573">
        <v>748.21999999999991</v>
      </c>
      <c r="L16" s="573">
        <v>2646.0184051872002</v>
      </c>
      <c r="M16" s="573">
        <v>719.55737999999997</v>
      </c>
      <c r="N16" s="573">
        <v>11308.370486648093</v>
      </c>
      <c r="O16" s="573">
        <v>0</v>
      </c>
      <c r="P16" s="573">
        <v>4432.9943144709196</v>
      </c>
      <c r="Q16" s="574">
        <v>15741.364801119013</v>
      </c>
    </row>
    <row r="17" spans="1:17" x14ac:dyDescent="0.2">
      <c r="A17" s="405">
        <v>2</v>
      </c>
      <c r="B17" s="390" t="s">
        <v>286</v>
      </c>
      <c r="C17" s="391">
        <v>242354750</v>
      </c>
      <c r="D17" s="392" t="s">
        <v>288</v>
      </c>
      <c r="E17" s="406" t="s">
        <v>548</v>
      </c>
      <c r="F17" s="409" t="s">
        <v>582</v>
      </c>
      <c r="G17" s="408" t="s">
        <v>393</v>
      </c>
      <c r="H17" s="572">
        <v>0</v>
      </c>
      <c r="I17" s="573">
        <v>0</v>
      </c>
      <c r="J17" s="573">
        <v>0</v>
      </c>
      <c r="K17" s="573">
        <v>0</v>
      </c>
      <c r="L17" s="573">
        <v>0</v>
      </c>
      <c r="M17" s="573">
        <v>0</v>
      </c>
      <c r="N17" s="573">
        <v>0</v>
      </c>
      <c r="O17" s="573">
        <v>0</v>
      </c>
      <c r="P17" s="573">
        <v>0</v>
      </c>
      <c r="Q17" s="574">
        <v>0</v>
      </c>
    </row>
    <row r="18" spans="1:17" x14ac:dyDescent="0.2">
      <c r="A18" s="405">
        <v>2</v>
      </c>
      <c r="B18" s="390" t="s">
        <v>253</v>
      </c>
      <c r="C18" s="391">
        <v>2169570</v>
      </c>
      <c r="D18" s="392" t="s">
        <v>255</v>
      </c>
      <c r="E18" s="406" t="s">
        <v>549</v>
      </c>
      <c r="F18" s="409" t="s">
        <v>582</v>
      </c>
      <c r="G18" s="408" t="s">
        <v>395</v>
      </c>
      <c r="H18" s="572">
        <v>3169.0519524760794</v>
      </c>
      <c r="I18" s="573">
        <v>0</v>
      </c>
      <c r="J18" s="573">
        <v>563.20000000000005</v>
      </c>
      <c r="K18" s="573">
        <v>748.21999999999991</v>
      </c>
      <c r="L18" s="573">
        <v>2646.0184051872002</v>
      </c>
      <c r="M18" s="573">
        <v>719.55737999999997</v>
      </c>
      <c r="N18" s="573">
        <v>8630.6525114296091</v>
      </c>
      <c r="O18" s="573">
        <v>0</v>
      </c>
      <c r="P18" s="573">
        <v>3642.394279398638</v>
      </c>
      <c r="Q18" s="574">
        <v>12273.046790828248</v>
      </c>
    </row>
    <row r="19" spans="1:17" x14ac:dyDescent="0.2">
      <c r="A19" s="405">
        <v>2</v>
      </c>
      <c r="B19" s="390" t="s">
        <v>253</v>
      </c>
      <c r="C19" s="391">
        <v>2172300</v>
      </c>
      <c r="D19" s="392" t="s">
        <v>257</v>
      </c>
      <c r="E19" s="406" t="s">
        <v>549</v>
      </c>
      <c r="F19" s="409" t="s">
        <v>581</v>
      </c>
      <c r="G19" s="408" t="s">
        <v>395</v>
      </c>
      <c r="H19" s="572">
        <v>1811.3708224362001</v>
      </c>
      <c r="I19" s="573">
        <v>0</v>
      </c>
      <c r="J19" s="573">
        <v>457.6</v>
      </c>
      <c r="K19" s="573">
        <v>436.80999999999995</v>
      </c>
      <c r="L19" s="573">
        <v>1433.2599694764001</v>
      </c>
      <c r="M19" s="573">
        <v>479.70492000000002</v>
      </c>
      <c r="N19" s="573">
        <v>5080.6202831038609</v>
      </c>
      <c r="O19" s="573">
        <v>0</v>
      </c>
      <c r="P19" s="573">
        <v>2144.1741780783223</v>
      </c>
      <c r="Q19" s="574">
        <v>7224.7944611821831</v>
      </c>
    </row>
    <row r="20" spans="1:17" x14ac:dyDescent="0.2">
      <c r="A20" s="405">
        <v>2</v>
      </c>
      <c r="B20" s="390" t="s">
        <v>253</v>
      </c>
      <c r="C20" s="391">
        <v>2174250</v>
      </c>
      <c r="D20" s="392" t="s">
        <v>259</v>
      </c>
      <c r="E20" s="406" t="s">
        <v>549</v>
      </c>
      <c r="F20" s="409" t="s">
        <v>583</v>
      </c>
      <c r="G20" s="408" t="s">
        <v>395</v>
      </c>
      <c r="H20" s="572">
        <v>3855.7200066515998</v>
      </c>
      <c r="I20" s="573">
        <v>1067.99</v>
      </c>
      <c r="J20" s="573">
        <v>1056</v>
      </c>
      <c r="K20" s="573">
        <v>748.21999999999991</v>
      </c>
      <c r="L20" s="573">
        <v>2646.0184051872002</v>
      </c>
      <c r="M20" s="573">
        <v>719.55737999999997</v>
      </c>
      <c r="N20" s="573">
        <v>11102.856371022681</v>
      </c>
      <c r="O20" s="573">
        <v>0</v>
      </c>
      <c r="P20" s="573">
        <v>4685.7384742627019</v>
      </c>
      <c r="Q20" s="574">
        <v>15788.594845285383</v>
      </c>
    </row>
    <row r="21" spans="1:17" x14ac:dyDescent="0.2">
      <c r="A21" s="405">
        <v>2</v>
      </c>
      <c r="B21" s="390" t="s">
        <v>21</v>
      </c>
      <c r="C21" s="391">
        <v>357479650</v>
      </c>
      <c r="D21" s="392" t="s">
        <v>301</v>
      </c>
      <c r="E21" s="406" t="s">
        <v>550</v>
      </c>
      <c r="F21" s="409" t="s">
        <v>583</v>
      </c>
      <c r="G21" s="410" t="s">
        <v>395</v>
      </c>
      <c r="H21" s="572">
        <v>0</v>
      </c>
      <c r="I21" s="573">
        <v>0</v>
      </c>
      <c r="J21" s="573">
        <v>0</v>
      </c>
      <c r="K21" s="573">
        <v>0</v>
      </c>
      <c r="L21" s="573">
        <v>0</v>
      </c>
      <c r="M21" s="573">
        <v>0</v>
      </c>
      <c r="N21" s="573">
        <v>0</v>
      </c>
      <c r="O21" s="573">
        <v>0</v>
      </c>
      <c r="P21" s="573">
        <v>0</v>
      </c>
      <c r="Q21" s="574">
        <v>0</v>
      </c>
    </row>
    <row r="22" spans="1:17" x14ac:dyDescent="0.2">
      <c r="A22" s="405">
        <v>3</v>
      </c>
      <c r="B22" s="390" t="s">
        <v>41</v>
      </c>
      <c r="C22" s="391">
        <v>5420680</v>
      </c>
      <c r="D22" s="392" t="s">
        <v>386</v>
      </c>
      <c r="E22" s="406" t="s">
        <v>551</v>
      </c>
      <c r="F22" s="409" t="s">
        <v>581</v>
      </c>
      <c r="G22" s="408" t="s">
        <v>395</v>
      </c>
      <c r="H22" s="572">
        <v>4739.7774153762002</v>
      </c>
      <c r="I22" s="573">
        <v>1067.99</v>
      </c>
      <c r="J22" s="573">
        <v>1584</v>
      </c>
      <c r="K22" s="573">
        <v>748.21999999999991</v>
      </c>
      <c r="L22" s="573">
        <v>2646.0184051872002</v>
      </c>
      <c r="M22" s="573">
        <v>719.55737999999997</v>
      </c>
      <c r="N22" s="573">
        <v>12656.119520619743</v>
      </c>
      <c r="O22" s="573">
        <v>0</v>
      </c>
      <c r="P22" s="573">
        <v>4428.3762202648477</v>
      </c>
      <c r="Q22" s="574">
        <v>17084.495740884591</v>
      </c>
    </row>
    <row r="23" spans="1:17" x14ac:dyDescent="0.2">
      <c r="A23" s="405">
        <v>3</v>
      </c>
      <c r="B23" s="390" t="s">
        <v>41</v>
      </c>
      <c r="C23" s="391">
        <v>5451210</v>
      </c>
      <c r="D23" s="392" t="s">
        <v>213</v>
      </c>
      <c r="E23" s="406" t="s">
        <v>551</v>
      </c>
      <c r="F23" s="409" t="s">
        <v>583</v>
      </c>
      <c r="G23" s="408" t="s">
        <v>393</v>
      </c>
      <c r="H23" s="572">
        <v>0</v>
      </c>
      <c r="I23" s="573">
        <v>0</v>
      </c>
      <c r="J23" s="573">
        <v>0</v>
      </c>
      <c r="K23" s="573">
        <v>0</v>
      </c>
      <c r="L23" s="573">
        <v>0</v>
      </c>
      <c r="M23" s="573">
        <v>0</v>
      </c>
      <c r="N23" s="573">
        <v>0</v>
      </c>
      <c r="O23" s="573">
        <v>0</v>
      </c>
      <c r="P23" s="573">
        <v>0</v>
      </c>
      <c r="Q23" s="574">
        <v>0</v>
      </c>
    </row>
    <row r="24" spans="1:17" x14ac:dyDescent="0.2">
      <c r="A24" s="405">
        <v>3</v>
      </c>
      <c r="B24" s="390" t="s">
        <v>25</v>
      </c>
      <c r="C24" s="391">
        <v>4161820</v>
      </c>
      <c r="D24" s="392" t="s">
        <v>223</v>
      </c>
      <c r="E24" s="406" t="s">
        <v>553</v>
      </c>
      <c r="F24" s="409" t="s">
        <v>582</v>
      </c>
      <c r="G24" s="408" t="s">
        <v>395</v>
      </c>
      <c r="H24" s="572">
        <v>0</v>
      </c>
      <c r="I24" s="573">
        <v>0</v>
      </c>
      <c r="J24" s="573">
        <v>0</v>
      </c>
      <c r="K24" s="573">
        <v>0</v>
      </c>
      <c r="L24" s="573">
        <v>0</v>
      </c>
      <c r="M24" s="573">
        <v>0</v>
      </c>
      <c r="N24" s="573">
        <v>0</v>
      </c>
      <c r="O24" s="573">
        <v>0</v>
      </c>
      <c r="P24" s="573">
        <v>0</v>
      </c>
      <c r="Q24" s="574">
        <v>0</v>
      </c>
    </row>
    <row r="25" spans="1:17" x14ac:dyDescent="0.2">
      <c r="A25" s="405">
        <v>3</v>
      </c>
      <c r="B25" s="390" t="s">
        <v>25</v>
      </c>
      <c r="C25" s="391">
        <v>4175600</v>
      </c>
      <c r="D25" s="392" t="s">
        <v>420</v>
      </c>
      <c r="E25" s="406" t="s">
        <v>553</v>
      </c>
      <c r="F25" s="409" t="s">
        <v>581</v>
      </c>
      <c r="G25" s="408" t="s">
        <v>395</v>
      </c>
      <c r="H25" s="572">
        <v>5399.5301025399003</v>
      </c>
      <c r="I25" s="573">
        <v>0</v>
      </c>
      <c r="J25" s="573">
        <v>2200</v>
      </c>
      <c r="K25" s="573">
        <v>748.21999999999991</v>
      </c>
      <c r="L25" s="573">
        <v>2707.8732363743998</v>
      </c>
      <c r="M25" s="573">
        <v>736.97400000000005</v>
      </c>
      <c r="N25" s="573">
        <v>12971.857072805731</v>
      </c>
      <c r="O25" s="573">
        <v>0</v>
      </c>
      <c r="P25" s="573">
        <v>7653.3956729553811</v>
      </c>
      <c r="Q25" s="574">
        <v>20625.252745761114</v>
      </c>
    </row>
    <row r="26" spans="1:17" x14ac:dyDescent="0.2">
      <c r="A26" s="405">
        <v>3</v>
      </c>
      <c r="B26" s="390" t="s">
        <v>28</v>
      </c>
      <c r="C26" s="391">
        <v>5531500</v>
      </c>
      <c r="D26" s="392" t="s">
        <v>308</v>
      </c>
      <c r="E26" s="406" t="s">
        <v>554</v>
      </c>
      <c r="F26" s="409" t="s">
        <v>582</v>
      </c>
      <c r="G26" s="410" t="s">
        <v>395</v>
      </c>
      <c r="H26" s="572">
        <v>0</v>
      </c>
      <c r="I26" s="573">
        <v>0</v>
      </c>
      <c r="J26" s="573">
        <v>0</v>
      </c>
      <c r="K26" s="573">
        <v>0</v>
      </c>
      <c r="L26" s="573">
        <v>0</v>
      </c>
      <c r="M26" s="573">
        <v>0</v>
      </c>
      <c r="N26" s="573">
        <v>0</v>
      </c>
      <c r="O26" s="573">
        <v>0</v>
      </c>
      <c r="P26" s="573">
        <v>0</v>
      </c>
      <c r="Q26" s="574">
        <v>0</v>
      </c>
    </row>
    <row r="27" spans="1:17" x14ac:dyDescent="0.2">
      <c r="A27" s="411">
        <v>3</v>
      </c>
      <c r="B27" s="412" t="s">
        <v>29</v>
      </c>
      <c r="C27" s="413">
        <v>5288705</v>
      </c>
      <c r="D27" s="414" t="s">
        <v>265</v>
      </c>
      <c r="E27" s="415" t="s">
        <v>555</v>
      </c>
      <c r="F27" s="416" t="s">
        <v>582</v>
      </c>
      <c r="G27" s="408" t="s">
        <v>393</v>
      </c>
      <c r="H27" s="572">
        <v>3104.5484540502002</v>
      </c>
      <c r="I27" s="573">
        <v>0</v>
      </c>
      <c r="J27" s="573">
        <v>607.20000000000005</v>
      </c>
      <c r="K27" s="573">
        <v>748.21999999999991</v>
      </c>
      <c r="L27" s="573">
        <v>2786.3232661727998</v>
      </c>
      <c r="M27" s="573">
        <v>759.00527999999997</v>
      </c>
      <c r="N27" s="573">
        <v>8805.8267002453013</v>
      </c>
      <c r="O27" s="573">
        <v>0</v>
      </c>
      <c r="P27" s="573">
        <v>5195.4377531447271</v>
      </c>
      <c r="Q27" s="574">
        <v>14001.264453390027</v>
      </c>
    </row>
    <row r="28" spans="1:17" x14ac:dyDescent="0.2">
      <c r="A28" s="405">
        <v>3</v>
      </c>
      <c r="B28" s="390" t="s">
        <v>194</v>
      </c>
      <c r="C28" s="391">
        <v>3267900</v>
      </c>
      <c r="D28" s="392" t="s">
        <v>412</v>
      </c>
      <c r="E28" s="406" t="s">
        <v>556</v>
      </c>
      <c r="F28" s="409" t="s">
        <v>583</v>
      </c>
      <c r="G28" s="408" t="s">
        <v>395</v>
      </c>
      <c r="H28" s="572">
        <v>0</v>
      </c>
      <c r="I28" s="573">
        <v>0</v>
      </c>
      <c r="J28" s="573">
        <v>0</v>
      </c>
      <c r="K28" s="573">
        <v>0</v>
      </c>
      <c r="L28" s="573">
        <v>0</v>
      </c>
      <c r="M28" s="573">
        <v>0</v>
      </c>
      <c r="N28" s="573">
        <v>0</v>
      </c>
      <c r="O28" s="573">
        <v>0</v>
      </c>
      <c r="P28" s="573">
        <v>0</v>
      </c>
      <c r="Q28" s="574">
        <v>0</v>
      </c>
    </row>
    <row r="29" spans="1:17" x14ac:dyDescent="0.2">
      <c r="A29" s="405">
        <v>3</v>
      </c>
      <c r="B29" s="390" t="s">
        <v>194</v>
      </c>
      <c r="C29" s="391">
        <v>3357330</v>
      </c>
      <c r="D29" s="392" t="s">
        <v>414</v>
      </c>
      <c r="E29" s="406" t="s">
        <v>556</v>
      </c>
      <c r="F29" s="409" t="s">
        <v>581</v>
      </c>
      <c r="G29" s="408" t="s">
        <v>395</v>
      </c>
      <c r="H29" s="572">
        <v>1909.3871009664001</v>
      </c>
      <c r="I29" s="573">
        <v>0</v>
      </c>
      <c r="J29" s="573">
        <v>453.20000000000005</v>
      </c>
      <c r="K29" s="573">
        <v>436.80999999999995</v>
      </c>
      <c r="L29" s="573">
        <v>1439.3888780544</v>
      </c>
      <c r="M29" s="573">
        <v>481.78895999999997</v>
      </c>
      <c r="N29" s="573">
        <v>5192.632432922881</v>
      </c>
      <c r="O29" s="573">
        <v>0</v>
      </c>
      <c r="P29" s="573">
        <v>2548.0247348352577</v>
      </c>
      <c r="Q29" s="574">
        <v>7740.6571677581387</v>
      </c>
    </row>
    <row r="30" spans="1:17" x14ac:dyDescent="0.2">
      <c r="A30" s="405">
        <v>3</v>
      </c>
      <c r="B30" s="390" t="s">
        <v>194</v>
      </c>
      <c r="C30" s="417">
        <v>394340085524601</v>
      </c>
      <c r="D30" s="392" t="s">
        <v>199</v>
      </c>
      <c r="E30" s="406" t="s">
        <v>556</v>
      </c>
      <c r="F30" s="409" t="s">
        <v>583</v>
      </c>
      <c r="G30" s="408" t="s">
        <v>393</v>
      </c>
      <c r="H30" s="572">
        <v>3555.6682082133598</v>
      </c>
      <c r="I30" s="573">
        <v>0</v>
      </c>
      <c r="J30" s="573">
        <v>792</v>
      </c>
      <c r="K30" s="573">
        <v>748.21999999999991</v>
      </c>
      <c r="L30" s="573">
        <v>2657.3333133312003</v>
      </c>
      <c r="M30" s="573">
        <v>722.68344000000002</v>
      </c>
      <c r="N30" s="573">
        <v>9323.4954576990167</v>
      </c>
      <c r="O30" s="573">
        <v>0</v>
      </c>
      <c r="P30" s="573">
        <v>4575.0392210929076</v>
      </c>
      <c r="Q30" s="574">
        <v>13898.534678791924</v>
      </c>
    </row>
    <row r="31" spans="1:17" x14ac:dyDescent="0.2">
      <c r="A31" s="405">
        <v>3</v>
      </c>
      <c r="B31" s="390" t="s">
        <v>27</v>
      </c>
      <c r="C31" s="391">
        <v>4063700</v>
      </c>
      <c r="D31" s="392" t="s">
        <v>210</v>
      </c>
      <c r="E31" s="406" t="s">
        <v>557</v>
      </c>
      <c r="F31" s="409" t="s">
        <v>581</v>
      </c>
      <c r="G31" s="408" t="s">
        <v>395</v>
      </c>
      <c r="H31" s="572">
        <v>6929.0843297525989</v>
      </c>
      <c r="I31" s="573">
        <v>1067.99</v>
      </c>
      <c r="J31" s="573">
        <v>2992</v>
      </c>
      <c r="K31" s="573">
        <v>748.21999999999991</v>
      </c>
      <c r="L31" s="573">
        <v>2646.0184051872002</v>
      </c>
      <c r="M31" s="573">
        <v>719.55737999999997</v>
      </c>
      <c r="N31" s="573">
        <v>16613.15712643378</v>
      </c>
      <c r="O31" s="573">
        <v>0</v>
      </c>
      <c r="P31" s="573">
        <v>5307.2391756105353</v>
      </c>
      <c r="Q31" s="574">
        <v>21920.396302044315</v>
      </c>
    </row>
    <row r="32" spans="1:17" x14ac:dyDescent="0.2">
      <c r="A32" s="405">
        <v>3</v>
      </c>
      <c r="B32" s="390" t="s">
        <v>27</v>
      </c>
      <c r="C32" s="391">
        <v>4072050</v>
      </c>
      <c r="D32" s="392" t="s">
        <v>416</v>
      </c>
      <c r="E32" s="406" t="s">
        <v>557</v>
      </c>
      <c r="F32" s="409" t="s">
        <v>583</v>
      </c>
      <c r="G32" s="410" t="s">
        <v>395</v>
      </c>
      <c r="H32" s="572">
        <v>5080.6006569647998</v>
      </c>
      <c r="I32" s="573">
        <v>1067.99</v>
      </c>
      <c r="J32" s="573">
        <v>1936.0000000000002</v>
      </c>
      <c r="K32" s="573">
        <v>748.21999999999991</v>
      </c>
      <c r="L32" s="573">
        <v>2646.0184051872002</v>
      </c>
      <c r="M32" s="573">
        <v>719.55737999999997</v>
      </c>
      <c r="N32" s="573">
        <v>13418.2250863672</v>
      </c>
      <c r="O32" s="573">
        <v>0</v>
      </c>
      <c r="P32" s="573">
        <v>4286.5861860908662</v>
      </c>
      <c r="Q32" s="574">
        <v>17704.811272458064</v>
      </c>
    </row>
    <row r="33" spans="1:23" x14ac:dyDescent="0.2">
      <c r="A33" s="411">
        <v>3</v>
      </c>
      <c r="B33" s="412" t="s">
        <v>27</v>
      </c>
      <c r="C33" s="413">
        <v>40869415</v>
      </c>
      <c r="D33" s="414" t="s">
        <v>418</v>
      </c>
      <c r="E33" s="415" t="s">
        <v>557</v>
      </c>
      <c r="F33" s="416" t="s">
        <v>582</v>
      </c>
      <c r="G33" s="408" t="s">
        <v>393</v>
      </c>
      <c r="H33" s="572">
        <v>0</v>
      </c>
      <c r="I33" s="573">
        <v>0</v>
      </c>
      <c r="J33" s="573">
        <v>0</v>
      </c>
      <c r="K33" s="573">
        <v>0</v>
      </c>
      <c r="L33" s="573">
        <v>0</v>
      </c>
      <c r="M33" s="573">
        <v>0</v>
      </c>
      <c r="N33" s="573">
        <v>0</v>
      </c>
      <c r="O33" s="573">
        <v>0</v>
      </c>
      <c r="P33" s="573">
        <v>0</v>
      </c>
      <c r="Q33" s="574">
        <v>0</v>
      </c>
      <c r="R33" s="418"/>
      <c r="S33" s="418"/>
      <c r="T33" s="418"/>
      <c r="U33" s="418"/>
      <c r="V33" s="418"/>
      <c r="W33" s="418"/>
    </row>
    <row r="34" spans="1:23" x14ac:dyDescent="0.2">
      <c r="A34" s="405">
        <v>4</v>
      </c>
      <c r="B34" s="390" t="s">
        <v>34</v>
      </c>
      <c r="C34" s="391">
        <v>6775900</v>
      </c>
      <c r="D34" s="392" t="s">
        <v>401</v>
      </c>
      <c r="E34" s="406" t="s">
        <v>558</v>
      </c>
      <c r="F34" s="409" t="s">
        <v>581</v>
      </c>
      <c r="G34" s="408" t="s">
        <v>402</v>
      </c>
      <c r="H34" s="572">
        <v>3397.6136831950798</v>
      </c>
      <c r="I34" s="573">
        <v>457.71</v>
      </c>
      <c r="J34" s="573">
        <v>1672.0000000000002</v>
      </c>
      <c r="K34" s="573">
        <v>436.80999999999995</v>
      </c>
      <c r="L34" s="573">
        <v>1433.2599694764001</v>
      </c>
      <c r="M34" s="573">
        <v>479.70492000000002</v>
      </c>
      <c r="N34" s="573">
        <v>8664.8084299386283</v>
      </c>
      <c r="O34" s="573">
        <v>0</v>
      </c>
      <c r="P34" s="573">
        <v>4895.0102263252293</v>
      </c>
      <c r="Q34" s="574">
        <v>13559.818656263858</v>
      </c>
    </row>
    <row r="35" spans="1:23" x14ac:dyDescent="0.2">
      <c r="A35" s="405">
        <v>4</v>
      </c>
      <c r="B35" s="390" t="s">
        <v>34</v>
      </c>
      <c r="C35" s="391">
        <v>6800000</v>
      </c>
      <c r="D35" s="392" t="s">
        <v>143</v>
      </c>
      <c r="E35" s="406" t="s">
        <v>558</v>
      </c>
      <c r="F35" s="409" t="s">
        <v>583</v>
      </c>
      <c r="G35" s="408" t="s">
        <v>393</v>
      </c>
      <c r="H35" s="572">
        <v>3899.8541464589998</v>
      </c>
      <c r="I35" s="573">
        <v>0</v>
      </c>
      <c r="J35" s="573">
        <v>1293.5999999999999</v>
      </c>
      <c r="K35" s="573">
        <v>748.21999999999991</v>
      </c>
      <c r="L35" s="573">
        <v>2646.0184051872002</v>
      </c>
      <c r="M35" s="573">
        <v>719.55737999999997</v>
      </c>
      <c r="N35" s="573">
        <v>10237.97492481082</v>
      </c>
      <c r="O35" s="573">
        <v>0</v>
      </c>
      <c r="P35" s="573">
        <v>5783.7391742733771</v>
      </c>
      <c r="Q35" s="574">
        <v>16021.714099084198</v>
      </c>
    </row>
    <row r="36" spans="1:23" x14ac:dyDescent="0.2">
      <c r="A36" s="405">
        <v>4</v>
      </c>
      <c r="B36" s="390" t="s">
        <v>32</v>
      </c>
      <c r="C36" s="391">
        <v>6713500</v>
      </c>
      <c r="D36" s="392" t="s">
        <v>180</v>
      </c>
      <c r="E36" s="406" t="s">
        <v>559</v>
      </c>
      <c r="F36" s="409" t="s">
        <v>582</v>
      </c>
      <c r="G36" s="410" t="s">
        <v>393</v>
      </c>
      <c r="H36" s="572">
        <v>0</v>
      </c>
      <c r="I36" s="573">
        <v>0</v>
      </c>
      <c r="J36" s="573">
        <v>0</v>
      </c>
      <c r="K36" s="573">
        <v>0</v>
      </c>
      <c r="L36" s="573">
        <v>0</v>
      </c>
      <c r="M36" s="573">
        <v>0</v>
      </c>
      <c r="N36" s="573">
        <v>0</v>
      </c>
      <c r="O36" s="573">
        <v>0</v>
      </c>
      <c r="P36" s="573">
        <v>0</v>
      </c>
      <c r="Q36" s="574">
        <v>0</v>
      </c>
    </row>
    <row r="37" spans="1:23" x14ac:dyDescent="0.2">
      <c r="A37" s="405">
        <v>4</v>
      </c>
      <c r="B37" s="390" t="s">
        <v>33</v>
      </c>
      <c r="C37" s="391">
        <v>6324970</v>
      </c>
      <c r="D37" s="392" t="s">
        <v>465</v>
      </c>
      <c r="E37" s="406" t="s">
        <v>561</v>
      </c>
      <c r="F37" s="409" t="s">
        <v>581</v>
      </c>
      <c r="G37" s="408" t="s">
        <v>395</v>
      </c>
      <c r="H37" s="572">
        <v>6205.7646317052004</v>
      </c>
      <c r="I37" s="573">
        <v>1067.99</v>
      </c>
      <c r="J37" s="573">
        <v>3080</v>
      </c>
      <c r="K37" s="573">
        <v>748.21999999999991</v>
      </c>
      <c r="L37" s="573">
        <v>2646.0184051872002</v>
      </c>
      <c r="M37" s="573">
        <v>719.55737999999997</v>
      </c>
      <c r="N37" s="573">
        <v>15914.305458581641</v>
      </c>
      <c r="O37" s="573">
        <v>2129.3340703582235</v>
      </c>
      <c r="P37" s="573">
        <v>8297.1872009877079</v>
      </c>
      <c r="Q37" s="574">
        <v>26340.826729927572</v>
      </c>
    </row>
    <row r="38" spans="1:23" x14ac:dyDescent="0.2">
      <c r="A38" s="405">
        <v>5</v>
      </c>
      <c r="B38" s="390" t="s">
        <v>39</v>
      </c>
      <c r="C38" s="391">
        <v>8014500</v>
      </c>
      <c r="D38" s="63" t="s">
        <v>733</v>
      </c>
      <c r="E38" s="406" t="s">
        <v>563</v>
      </c>
      <c r="F38" s="409" t="s">
        <v>581</v>
      </c>
      <c r="G38" s="408" t="s">
        <v>395</v>
      </c>
      <c r="H38" s="572">
        <v>4919.8629462875997</v>
      </c>
      <c r="I38" s="573">
        <v>1067.99</v>
      </c>
      <c r="J38" s="573">
        <v>1936.0000000000002</v>
      </c>
      <c r="K38" s="573">
        <v>748.21999999999991</v>
      </c>
      <c r="L38" s="573">
        <v>2646.0184051872002</v>
      </c>
      <c r="M38" s="573">
        <v>719.55737999999997</v>
      </c>
      <c r="N38" s="573">
        <v>13241.413604622279</v>
      </c>
      <c r="O38" s="573">
        <v>3840.0099453404609</v>
      </c>
      <c r="P38" s="573">
        <v>3997.0531106912813</v>
      </c>
      <c r="Q38" s="574">
        <v>21078.476660654022</v>
      </c>
    </row>
    <row r="39" spans="1:23" x14ac:dyDescent="0.2">
      <c r="A39" s="405">
        <v>5</v>
      </c>
      <c r="B39" s="390" t="s">
        <v>35</v>
      </c>
      <c r="C39" s="391">
        <v>7053250</v>
      </c>
      <c r="D39" s="392" t="s">
        <v>239</v>
      </c>
      <c r="E39" s="406" t="s">
        <v>565</v>
      </c>
      <c r="F39" s="409" t="s">
        <v>583</v>
      </c>
      <c r="G39" s="408" t="s">
        <v>395</v>
      </c>
      <c r="H39" s="572">
        <v>0</v>
      </c>
      <c r="I39" s="573">
        <v>0</v>
      </c>
      <c r="J39" s="573">
        <v>0</v>
      </c>
      <c r="K39" s="573">
        <v>0</v>
      </c>
      <c r="L39" s="573">
        <v>0</v>
      </c>
      <c r="M39" s="573">
        <v>0</v>
      </c>
      <c r="N39" s="573">
        <v>0</v>
      </c>
      <c r="O39" s="573">
        <v>0</v>
      </c>
      <c r="P39" s="573">
        <v>0</v>
      </c>
      <c r="Q39" s="574">
        <v>0</v>
      </c>
    </row>
    <row r="40" spans="1:23" x14ac:dyDescent="0.2">
      <c r="A40" s="405">
        <v>5</v>
      </c>
      <c r="B40" s="390" t="s">
        <v>35</v>
      </c>
      <c r="C40" s="391">
        <v>7060710</v>
      </c>
      <c r="D40" s="392" t="s">
        <v>241</v>
      </c>
      <c r="E40" s="406" t="s">
        <v>565</v>
      </c>
      <c r="F40" s="409" t="s">
        <v>581</v>
      </c>
      <c r="G40" s="408" t="s">
        <v>395</v>
      </c>
      <c r="H40" s="572">
        <v>5160.9695123033998</v>
      </c>
      <c r="I40" s="573">
        <v>1067.99</v>
      </c>
      <c r="J40" s="573">
        <v>1584</v>
      </c>
      <c r="K40" s="573">
        <v>748.21999999999991</v>
      </c>
      <c r="L40" s="573">
        <v>2646.0184051872002</v>
      </c>
      <c r="M40" s="573">
        <v>719.55737999999997</v>
      </c>
      <c r="N40" s="573">
        <v>13119.430827239661</v>
      </c>
      <c r="O40" s="573">
        <v>0</v>
      </c>
      <c r="P40" s="573">
        <v>6693.5336080576753</v>
      </c>
      <c r="Q40" s="574">
        <v>19812.964435297337</v>
      </c>
    </row>
    <row r="41" spans="1:23" x14ac:dyDescent="0.2">
      <c r="A41" s="405">
        <v>5</v>
      </c>
      <c r="B41" s="390" t="s">
        <v>38</v>
      </c>
      <c r="C41" s="391">
        <v>8178800</v>
      </c>
      <c r="D41" s="392" t="s">
        <v>263</v>
      </c>
      <c r="E41" s="406" t="s">
        <v>566</v>
      </c>
      <c r="F41" s="409" t="s">
        <v>582</v>
      </c>
      <c r="G41" s="410" t="s">
        <v>395</v>
      </c>
      <c r="H41" s="572">
        <v>3899.8541464589998</v>
      </c>
      <c r="I41" s="573">
        <v>0</v>
      </c>
      <c r="J41" s="573">
        <v>1320</v>
      </c>
      <c r="K41" s="573">
        <v>748.21999999999991</v>
      </c>
      <c r="L41" s="573">
        <v>2646.0184051872002</v>
      </c>
      <c r="M41" s="573">
        <v>719.55737999999997</v>
      </c>
      <c r="N41" s="573">
        <v>10267.014924810823</v>
      </c>
      <c r="O41" s="573">
        <v>0</v>
      </c>
      <c r="P41" s="573">
        <v>5508.458847459503</v>
      </c>
      <c r="Q41" s="574">
        <v>15775.473772270325</v>
      </c>
    </row>
    <row r="42" spans="1:23" x14ac:dyDescent="0.2">
      <c r="A42" s="405">
        <v>5</v>
      </c>
      <c r="B42" s="390" t="s">
        <v>38</v>
      </c>
      <c r="C42" s="391">
        <v>8195000</v>
      </c>
      <c r="D42" s="392" t="s">
        <v>431</v>
      </c>
      <c r="E42" s="406" t="s">
        <v>566</v>
      </c>
      <c r="F42" s="409" t="s">
        <v>581</v>
      </c>
      <c r="G42" s="408" t="s">
        <v>402</v>
      </c>
      <c r="H42" s="572">
        <v>2929.3913028254401</v>
      </c>
      <c r="I42" s="573">
        <v>457.71</v>
      </c>
      <c r="J42" s="573">
        <v>1056</v>
      </c>
      <c r="K42" s="573">
        <v>436.80999999999995</v>
      </c>
      <c r="L42" s="573">
        <v>1433.2599694764001</v>
      </c>
      <c r="M42" s="573">
        <v>479.70492000000002</v>
      </c>
      <c r="N42" s="573">
        <v>7472.1638115320247</v>
      </c>
      <c r="O42" s="573">
        <v>0</v>
      </c>
      <c r="P42" s="573">
        <v>4008.9653281631618</v>
      </c>
      <c r="Q42" s="574">
        <v>11481.129139695186</v>
      </c>
    </row>
    <row r="43" spans="1:23" x14ac:dyDescent="0.2">
      <c r="A43" s="405">
        <v>5</v>
      </c>
      <c r="B43" s="390" t="s">
        <v>44</v>
      </c>
      <c r="C43" s="391">
        <v>8051500</v>
      </c>
      <c r="D43" s="392" t="s">
        <v>187</v>
      </c>
      <c r="E43" s="406" t="s">
        <v>566</v>
      </c>
      <c r="F43" s="409" t="s">
        <v>581</v>
      </c>
      <c r="G43" s="408" t="s">
        <v>395</v>
      </c>
      <c r="H43" s="572">
        <v>5964.6580656893984</v>
      </c>
      <c r="I43" s="573">
        <v>1067.99</v>
      </c>
      <c r="J43" s="573">
        <v>2728</v>
      </c>
      <c r="K43" s="573">
        <v>748.21999999999991</v>
      </c>
      <c r="L43" s="573">
        <v>2646.0184051872002</v>
      </c>
      <c r="M43" s="573">
        <v>719.55737999999997</v>
      </c>
      <c r="N43" s="573">
        <v>15261.888235964259</v>
      </c>
      <c r="O43" s="573">
        <v>0</v>
      </c>
      <c r="P43" s="573">
        <v>8188.3082763595448</v>
      </c>
      <c r="Q43" s="574">
        <v>23450.196512323804</v>
      </c>
    </row>
    <row r="44" spans="1:23" x14ac:dyDescent="0.2">
      <c r="A44" s="405">
        <v>5</v>
      </c>
      <c r="B44" s="390" t="s">
        <v>44</v>
      </c>
      <c r="C44" s="391">
        <v>8057200</v>
      </c>
      <c r="D44" s="392" t="s">
        <v>189</v>
      </c>
      <c r="E44" s="406" t="s">
        <v>566</v>
      </c>
      <c r="F44" s="409" t="s">
        <v>582</v>
      </c>
      <c r="G44" s="408" t="s">
        <v>393</v>
      </c>
      <c r="H44" s="572">
        <v>0</v>
      </c>
      <c r="I44" s="573">
        <v>0</v>
      </c>
      <c r="J44" s="573">
        <v>0</v>
      </c>
      <c r="K44" s="573">
        <v>0</v>
      </c>
      <c r="L44" s="573">
        <v>0</v>
      </c>
      <c r="M44" s="573">
        <v>0</v>
      </c>
      <c r="N44" s="573">
        <v>0</v>
      </c>
      <c r="O44" s="573">
        <v>0</v>
      </c>
      <c r="P44" s="573">
        <v>0</v>
      </c>
      <c r="Q44" s="574">
        <v>0</v>
      </c>
    </row>
    <row r="45" spans="1:23" x14ac:dyDescent="0.2">
      <c r="A45" s="405">
        <v>6</v>
      </c>
      <c r="B45" s="390" t="s">
        <v>277</v>
      </c>
      <c r="C45" s="391">
        <v>9505800</v>
      </c>
      <c r="D45" s="392" t="s">
        <v>279</v>
      </c>
      <c r="E45" s="406" t="s">
        <v>567</v>
      </c>
      <c r="F45" s="409" t="s">
        <v>581</v>
      </c>
      <c r="G45" s="408" t="s">
        <v>395</v>
      </c>
      <c r="H45" s="572">
        <v>5113.3313220498003</v>
      </c>
      <c r="I45" s="573">
        <v>457.71</v>
      </c>
      <c r="J45" s="573">
        <v>2464</v>
      </c>
      <c r="K45" s="573">
        <v>748.21999999999991</v>
      </c>
      <c r="L45" s="573">
        <v>2646.0184051872002</v>
      </c>
      <c r="M45" s="573">
        <v>719.55737999999997</v>
      </c>
      <c r="N45" s="573">
        <v>13363.720817960702</v>
      </c>
      <c r="O45" s="573">
        <v>1603.6464981552842</v>
      </c>
      <c r="P45" s="573">
        <v>4146.110420237289</v>
      </c>
      <c r="Q45" s="574">
        <v>19113.477736353274</v>
      </c>
    </row>
    <row r="46" spans="1:23" x14ac:dyDescent="0.2">
      <c r="A46" s="405">
        <v>6</v>
      </c>
      <c r="B46" s="390" t="s">
        <v>52</v>
      </c>
      <c r="C46" s="391">
        <v>10168000</v>
      </c>
      <c r="D46" s="392" t="s">
        <v>283</v>
      </c>
      <c r="E46" s="406" t="s">
        <v>568</v>
      </c>
      <c r="F46" s="409" t="s">
        <v>582</v>
      </c>
      <c r="G46" s="408" t="s">
        <v>393</v>
      </c>
      <c r="H46" s="572">
        <v>0</v>
      </c>
      <c r="I46" s="573">
        <v>0</v>
      </c>
      <c r="J46" s="573">
        <v>0</v>
      </c>
      <c r="K46" s="573">
        <v>0</v>
      </c>
      <c r="L46" s="573">
        <v>0</v>
      </c>
      <c r="M46" s="573">
        <v>0</v>
      </c>
      <c r="N46" s="573">
        <v>0</v>
      </c>
      <c r="O46" s="573">
        <v>0</v>
      </c>
      <c r="P46" s="573">
        <v>0</v>
      </c>
      <c r="Q46" s="574">
        <v>0</v>
      </c>
    </row>
    <row r="47" spans="1:23" x14ac:dyDescent="0.2">
      <c r="A47" s="405">
        <v>6</v>
      </c>
      <c r="B47" s="390" t="s">
        <v>52</v>
      </c>
      <c r="C47" s="391">
        <v>10172200</v>
      </c>
      <c r="D47" s="392" t="s">
        <v>486</v>
      </c>
      <c r="E47" s="406" t="s">
        <v>568</v>
      </c>
      <c r="F47" s="409" t="s">
        <v>581</v>
      </c>
      <c r="G47" s="408" t="s">
        <v>395</v>
      </c>
      <c r="H47" s="572">
        <v>1721.2038176711997</v>
      </c>
      <c r="I47" s="573">
        <v>0</v>
      </c>
      <c r="J47" s="573">
        <v>294.8</v>
      </c>
      <c r="K47" s="573">
        <v>436.80999999999995</v>
      </c>
      <c r="L47" s="573">
        <v>1433.2599694764001</v>
      </c>
      <c r="M47" s="573">
        <v>479.70492000000002</v>
      </c>
      <c r="N47" s="573">
        <v>4802.3565778623597</v>
      </c>
      <c r="O47" s="573">
        <v>1200.5891444655899</v>
      </c>
      <c r="P47" s="573">
        <v>1380.6775161354285</v>
      </c>
      <c r="Q47" s="574">
        <v>7383.6232384633786</v>
      </c>
    </row>
    <row r="48" spans="1:23" x14ac:dyDescent="0.2">
      <c r="A48" s="405">
        <v>6</v>
      </c>
      <c r="B48" s="390" t="s">
        <v>53</v>
      </c>
      <c r="C48" s="391">
        <v>8227000</v>
      </c>
      <c r="D48" s="392" t="s">
        <v>429</v>
      </c>
      <c r="E48" s="406" t="s">
        <v>571</v>
      </c>
      <c r="F48" s="409" t="s">
        <v>581</v>
      </c>
      <c r="G48" s="408" t="s">
        <v>402</v>
      </c>
      <c r="H48" s="572">
        <v>6707.325583971</v>
      </c>
      <c r="I48" s="573">
        <v>1067.99</v>
      </c>
      <c r="J48" s="573">
        <v>2904</v>
      </c>
      <c r="K48" s="573">
        <v>748.21999999999991</v>
      </c>
      <c r="L48" s="573">
        <v>2646.0184051872002</v>
      </c>
      <c r="M48" s="573">
        <v>719.55737999999997</v>
      </c>
      <c r="N48" s="573">
        <v>16272.422506074021</v>
      </c>
      <c r="O48" s="573">
        <v>813.62112530370109</v>
      </c>
      <c r="P48" s="573">
        <v>7825.4079831709969</v>
      </c>
      <c r="Q48" s="574">
        <v>24911.451614548718</v>
      </c>
    </row>
    <row r="49" spans="1:17" x14ac:dyDescent="0.2">
      <c r="A49" s="405">
        <v>7</v>
      </c>
      <c r="B49" s="390" t="s">
        <v>77</v>
      </c>
      <c r="C49" s="391">
        <v>12464770</v>
      </c>
      <c r="D49" s="392" t="s">
        <v>390</v>
      </c>
      <c r="E49" s="406" t="s">
        <v>572</v>
      </c>
      <c r="F49" s="409" t="s">
        <v>581</v>
      </c>
      <c r="G49" s="408" t="s">
        <v>395</v>
      </c>
      <c r="H49" s="572">
        <v>2380.0520918433594</v>
      </c>
      <c r="I49" s="573">
        <v>457.71</v>
      </c>
      <c r="J49" s="573">
        <v>642.40000000000009</v>
      </c>
      <c r="K49" s="573">
        <v>436.80999999999995</v>
      </c>
      <c r="L49" s="573">
        <v>1518.6560956631999</v>
      </c>
      <c r="M49" s="573">
        <v>509.27843999999999</v>
      </c>
      <c r="N49" s="573">
        <v>6539.3972902572159</v>
      </c>
      <c r="O49" s="573">
        <v>0</v>
      </c>
      <c r="P49" s="573">
        <v>2892.1792395620587</v>
      </c>
      <c r="Q49" s="574">
        <v>9431.5765298192746</v>
      </c>
    </row>
    <row r="50" spans="1:17" x14ac:dyDescent="0.2">
      <c r="A50" s="405">
        <v>7</v>
      </c>
      <c r="B50" s="390" t="s">
        <v>77</v>
      </c>
      <c r="C50" s="391">
        <v>12505450</v>
      </c>
      <c r="D50" s="392" t="s">
        <v>392</v>
      </c>
      <c r="E50" s="406" t="s">
        <v>572</v>
      </c>
      <c r="F50" s="409" t="s">
        <v>583</v>
      </c>
      <c r="G50" s="408" t="s">
        <v>395</v>
      </c>
      <c r="H50" s="572">
        <v>5033.6571394187995</v>
      </c>
      <c r="I50" s="573">
        <v>457.71</v>
      </c>
      <c r="J50" s="573">
        <v>2024.0000000000002</v>
      </c>
      <c r="K50" s="573">
        <v>748.21999999999991</v>
      </c>
      <c r="L50" s="573">
        <v>2803.6727919936002</v>
      </c>
      <c r="M50" s="573">
        <v>763.91765999999996</v>
      </c>
      <c r="N50" s="573">
        <v>13014.295350553641</v>
      </c>
      <c r="O50" s="573">
        <v>0</v>
      </c>
      <c r="P50" s="573">
        <v>5755.8324046893586</v>
      </c>
      <c r="Q50" s="574">
        <v>18770.127755243</v>
      </c>
    </row>
    <row r="51" spans="1:17" x14ac:dyDescent="0.2">
      <c r="A51" s="405">
        <v>7</v>
      </c>
      <c r="B51" s="390" t="s">
        <v>242</v>
      </c>
      <c r="C51" s="391">
        <v>12056500</v>
      </c>
      <c r="D51" s="392" t="s">
        <v>664</v>
      </c>
      <c r="E51" s="406" t="s">
        <v>572</v>
      </c>
      <c r="F51" s="409" t="s">
        <v>581</v>
      </c>
      <c r="G51" s="408" t="s">
        <v>402</v>
      </c>
      <c r="H51" s="572">
        <v>2080.8119173535997</v>
      </c>
      <c r="I51" s="573">
        <v>0</v>
      </c>
      <c r="J51" s="573">
        <v>563.20000000000005</v>
      </c>
      <c r="K51" s="573">
        <v>436.80999999999995</v>
      </c>
      <c r="L51" s="573">
        <v>1518.6560956631999</v>
      </c>
      <c r="M51" s="573">
        <v>509.27843999999999</v>
      </c>
      <c r="N51" s="573">
        <v>5619.6320983184796</v>
      </c>
      <c r="O51" s="573">
        <v>0</v>
      </c>
      <c r="P51" s="573">
        <v>2485.3946881233142</v>
      </c>
      <c r="Q51" s="574">
        <v>8105.0267864417938</v>
      </c>
    </row>
    <row r="52" spans="1:17" x14ac:dyDescent="0.2">
      <c r="A52" s="405">
        <v>7</v>
      </c>
      <c r="B52" s="390" t="s">
        <v>242</v>
      </c>
      <c r="C52" s="391">
        <v>12128000</v>
      </c>
      <c r="D52" s="392" t="s">
        <v>246</v>
      </c>
      <c r="E52" s="406" t="s">
        <v>572</v>
      </c>
      <c r="F52" s="409" t="s">
        <v>582</v>
      </c>
      <c r="G52" s="410" t="s">
        <v>395</v>
      </c>
      <c r="H52" s="572">
        <v>0</v>
      </c>
      <c r="I52" s="573">
        <v>0</v>
      </c>
      <c r="J52" s="573">
        <v>0</v>
      </c>
      <c r="K52" s="573">
        <v>0</v>
      </c>
      <c r="L52" s="573">
        <v>0</v>
      </c>
      <c r="M52" s="573">
        <v>0</v>
      </c>
      <c r="N52" s="573">
        <v>0</v>
      </c>
      <c r="O52" s="573">
        <v>0</v>
      </c>
      <c r="P52" s="573">
        <v>0</v>
      </c>
      <c r="Q52" s="574">
        <v>0</v>
      </c>
    </row>
    <row r="53" spans="1:17" x14ac:dyDescent="0.2">
      <c r="A53" s="411">
        <v>7</v>
      </c>
      <c r="B53" s="412" t="s">
        <v>55</v>
      </c>
      <c r="C53" s="413">
        <v>13092747</v>
      </c>
      <c r="D53" s="414" t="s">
        <v>269</v>
      </c>
      <c r="E53" s="415" t="s">
        <v>573</v>
      </c>
      <c r="F53" s="416" t="s">
        <v>583</v>
      </c>
      <c r="G53" s="408" t="s">
        <v>395</v>
      </c>
      <c r="H53" s="572">
        <v>4164.3168654351593</v>
      </c>
      <c r="I53" s="573">
        <v>457.71</v>
      </c>
      <c r="J53" s="573">
        <v>1760</v>
      </c>
      <c r="K53" s="573">
        <v>748.21999999999991</v>
      </c>
      <c r="L53" s="573">
        <v>2646.0184051872002</v>
      </c>
      <c r="M53" s="573">
        <v>719.55737999999997</v>
      </c>
      <c r="N53" s="573">
        <v>11545.404915684598</v>
      </c>
      <c r="O53" s="573">
        <v>0</v>
      </c>
      <c r="P53" s="573">
        <v>6569.3353970245353</v>
      </c>
      <c r="Q53" s="574">
        <v>18114.740312709131</v>
      </c>
    </row>
    <row r="54" spans="1:17" x14ac:dyDescent="0.2">
      <c r="A54" s="405">
        <v>7</v>
      </c>
      <c r="B54" s="390" t="s">
        <v>200</v>
      </c>
      <c r="C54" s="391">
        <v>14205400</v>
      </c>
      <c r="D54" s="392" t="s">
        <v>487</v>
      </c>
      <c r="E54" s="406" t="s">
        <v>574</v>
      </c>
      <c r="F54" s="409" t="s">
        <v>581</v>
      </c>
      <c r="G54" s="408" t="s">
        <v>395</v>
      </c>
      <c r="H54" s="572">
        <v>3409.5365411620801</v>
      </c>
      <c r="I54" s="573">
        <v>0</v>
      </c>
      <c r="J54" s="573">
        <v>836</v>
      </c>
      <c r="K54" s="573">
        <v>748.21999999999991</v>
      </c>
      <c r="L54" s="573">
        <v>2773.4997036095997</v>
      </c>
      <c r="M54" s="573">
        <v>755.43264000000011</v>
      </c>
      <c r="N54" s="573">
        <v>9374.9577732488506</v>
      </c>
      <c r="O54" s="573">
        <v>0</v>
      </c>
      <c r="P54" s="573">
        <v>5132.1331338096179</v>
      </c>
      <c r="Q54" s="574">
        <v>14507.090907058468</v>
      </c>
    </row>
    <row r="55" spans="1:17" x14ac:dyDescent="0.2">
      <c r="A55" s="405">
        <v>7</v>
      </c>
      <c r="B55" s="390" t="s">
        <v>200</v>
      </c>
      <c r="C55" s="391">
        <v>14206950</v>
      </c>
      <c r="D55" s="392" t="s">
        <v>206</v>
      </c>
      <c r="E55" s="406" t="s">
        <v>574</v>
      </c>
      <c r="F55" s="409" t="s">
        <v>582</v>
      </c>
      <c r="G55" s="408" t="s">
        <v>393</v>
      </c>
      <c r="H55" s="572">
        <v>0</v>
      </c>
      <c r="I55" s="573">
        <v>0</v>
      </c>
      <c r="J55" s="573">
        <v>0</v>
      </c>
      <c r="K55" s="573">
        <v>0</v>
      </c>
      <c r="L55" s="573">
        <v>0</v>
      </c>
      <c r="M55" s="573">
        <v>0</v>
      </c>
      <c r="N55" s="573">
        <v>0</v>
      </c>
      <c r="O55" s="573">
        <v>0</v>
      </c>
      <c r="P55" s="573">
        <v>0</v>
      </c>
      <c r="Q55" s="574">
        <v>0</v>
      </c>
    </row>
    <row r="56" spans="1:17" x14ac:dyDescent="0.2">
      <c r="A56" s="405">
        <v>8</v>
      </c>
      <c r="B56" s="390" t="s">
        <v>56</v>
      </c>
      <c r="C56" s="391">
        <v>11447360</v>
      </c>
      <c r="D56" s="392" t="s">
        <v>250</v>
      </c>
      <c r="E56" s="406" t="s">
        <v>575</v>
      </c>
      <c r="F56" s="409" t="s">
        <v>582</v>
      </c>
      <c r="G56" s="408" t="s">
        <v>395</v>
      </c>
      <c r="H56" s="572">
        <v>2976.8730569165996</v>
      </c>
      <c r="I56" s="573">
        <v>0</v>
      </c>
      <c r="J56" s="573">
        <v>545.6</v>
      </c>
      <c r="K56" s="573">
        <v>748.21999999999991</v>
      </c>
      <c r="L56" s="573">
        <v>2811.9703912991995</v>
      </c>
      <c r="M56" s="573">
        <v>766.15056000000004</v>
      </c>
      <c r="N56" s="573">
        <v>8633.6954090373802</v>
      </c>
      <c r="O56" s="573">
        <v>391.10640202939334</v>
      </c>
      <c r="P56" s="573">
        <v>4138.5936145190008</v>
      </c>
      <c r="Q56" s="574">
        <v>13163.395425585773</v>
      </c>
    </row>
    <row r="57" spans="1:17" x14ac:dyDescent="0.2">
      <c r="A57" s="405">
        <v>8</v>
      </c>
      <c r="B57" s="390" t="s">
        <v>45</v>
      </c>
      <c r="C57" s="391">
        <v>11273500</v>
      </c>
      <c r="D57" s="392" t="s">
        <v>172</v>
      </c>
      <c r="E57" s="406" t="s">
        <v>575</v>
      </c>
      <c r="F57" s="409" t="s">
        <v>583</v>
      </c>
      <c r="G57" s="410" t="s">
        <v>395</v>
      </c>
      <c r="H57" s="572">
        <v>0</v>
      </c>
      <c r="I57" s="573">
        <v>0</v>
      </c>
      <c r="J57" s="573">
        <v>0</v>
      </c>
      <c r="K57" s="573">
        <v>0</v>
      </c>
      <c r="L57" s="573">
        <v>0</v>
      </c>
      <c r="M57" s="573">
        <v>0</v>
      </c>
      <c r="N57" s="573">
        <v>0</v>
      </c>
      <c r="O57" s="573">
        <v>0</v>
      </c>
      <c r="P57" s="573">
        <v>0</v>
      </c>
      <c r="Q57" s="574">
        <v>0</v>
      </c>
    </row>
    <row r="58" spans="1:17" x14ac:dyDescent="0.2">
      <c r="A58" s="405">
        <v>8</v>
      </c>
      <c r="B58" s="390" t="s">
        <v>45</v>
      </c>
      <c r="C58" s="391">
        <v>11274538</v>
      </c>
      <c r="D58" s="392" t="s">
        <v>174</v>
      </c>
      <c r="E58" s="406" t="s">
        <v>575</v>
      </c>
      <c r="F58" s="409" t="s">
        <v>583</v>
      </c>
      <c r="G58" s="410" t="s">
        <v>395</v>
      </c>
      <c r="H58" s="572">
        <v>4116.3054844615199</v>
      </c>
      <c r="I58" s="573">
        <v>457.71</v>
      </c>
      <c r="J58" s="573">
        <v>1496</v>
      </c>
      <c r="K58" s="573">
        <v>748.21999999999991</v>
      </c>
      <c r="L58" s="573">
        <v>2811.9703912991995</v>
      </c>
      <c r="M58" s="573">
        <v>766.15056000000004</v>
      </c>
      <c r="N58" s="573">
        <v>11435.992079336793</v>
      </c>
      <c r="O58" s="573">
        <v>518.05044119395666</v>
      </c>
      <c r="P58" s="573">
        <v>5481.8848190649906</v>
      </c>
      <c r="Q58" s="574">
        <v>17435.927339595739</v>
      </c>
    </row>
    <row r="59" spans="1:17" x14ac:dyDescent="0.2">
      <c r="A59" s="405">
        <v>8</v>
      </c>
      <c r="B59" s="390" t="s">
        <v>45</v>
      </c>
      <c r="C59" s="391">
        <v>11335000</v>
      </c>
      <c r="D59" s="392" t="s">
        <v>178</v>
      </c>
      <c r="E59" s="406" t="s">
        <v>575</v>
      </c>
      <c r="F59" s="409" t="s">
        <v>581</v>
      </c>
      <c r="G59" s="408" t="s">
        <v>402</v>
      </c>
      <c r="H59" s="572">
        <v>3293.5115518633206</v>
      </c>
      <c r="I59" s="573">
        <v>0</v>
      </c>
      <c r="J59" s="573">
        <v>800.8</v>
      </c>
      <c r="K59" s="573">
        <v>748.21999999999991</v>
      </c>
      <c r="L59" s="573">
        <v>2811.9703912991995</v>
      </c>
      <c r="M59" s="573">
        <v>766.15056000000004</v>
      </c>
      <c r="N59" s="573">
        <v>9262.7177534787734</v>
      </c>
      <c r="O59" s="573">
        <v>419.60111423258843</v>
      </c>
      <c r="P59" s="573">
        <v>4440.1177863550756</v>
      </c>
      <c r="Q59" s="574">
        <v>14122.436654066438</v>
      </c>
    </row>
    <row r="60" spans="1:17" ht="13.5" thickBot="1" x14ac:dyDescent="0.25">
      <c r="A60" s="419">
        <v>8</v>
      </c>
      <c r="B60" s="420" t="s">
        <v>46</v>
      </c>
      <c r="C60" s="421">
        <v>11049400</v>
      </c>
      <c r="D60" s="422" t="s">
        <v>294</v>
      </c>
      <c r="E60" s="423" t="s">
        <v>576</v>
      </c>
      <c r="F60" s="424" t="s">
        <v>581</v>
      </c>
      <c r="G60" s="425" t="s">
        <v>402</v>
      </c>
      <c r="H60" s="575">
        <v>2461.0323381012004</v>
      </c>
      <c r="I60" s="575">
        <v>457.71</v>
      </c>
      <c r="J60" s="575">
        <v>748</v>
      </c>
      <c r="K60" s="575">
        <v>436.80999999999995</v>
      </c>
      <c r="L60" s="575">
        <v>1545.2146995011999</v>
      </c>
      <c r="M60" s="575">
        <v>518.50776000000008</v>
      </c>
      <c r="N60" s="575">
        <v>6784.0022773626415</v>
      </c>
      <c r="O60" s="575">
        <v>307.31530316452768</v>
      </c>
      <c r="P60" s="575">
        <v>3251.9364160781493</v>
      </c>
      <c r="Q60" s="576">
        <v>10343.253996605319</v>
      </c>
    </row>
    <row r="61" spans="1:17" ht="33.75" x14ac:dyDescent="0.2">
      <c r="A61" s="390"/>
      <c r="B61" s="390"/>
      <c r="C61" s="391"/>
      <c r="D61" s="426" t="s">
        <v>687</v>
      </c>
      <c r="F61" s="390"/>
      <c r="G61" s="390"/>
      <c r="H61" s="429"/>
      <c r="I61" s="429"/>
      <c r="J61" s="429"/>
      <c r="K61" s="429"/>
      <c r="L61" s="429"/>
      <c r="M61" s="429"/>
      <c r="N61" s="429"/>
      <c r="O61" s="429"/>
      <c r="P61" s="428" t="s">
        <v>846</v>
      </c>
      <c r="Q61" s="524">
        <f>SUM(Q3:Q60)</f>
        <v>599348.37593821366</v>
      </c>
    </row>
    <row r="62" spans="1:17" x14ac:dyDescent="0.2">
      <c r="A62" s="390"/>
      <c r="B62" s="390"/>
      <c r="C62" s="391"/>
      <c r="D62" s="414"/>
      <c r="F62" s="430"/>
      <c r="G62" s="431"/>
      <c r="K62" s="429"/>
      <c r="O62" s="390"/>
      <c r="P62" s="390"/>
    </row>
    <row r="63" spans="1:17" x14ac:dyDescent="0.2">
      <c r="F63" s="430"/>
      <c r="G63" s="431"/>
      <c r="K63" s="429"/>
    </row>
    <row r="64" spans="1:17" x14ac:dyDescent="0.2">
      <c r="K64" s="429"/>
    </row>
    <row r="65" spans="5:11" x14ac:dyDescent="0.2">
      <c r="E65" s="433"/>
      <c r="F65" s="431"/>
      <c r="G65" s="431"/>
      <c r="K65" s="429"/>
    </row>
    <row r="66" spans="5:11" x14ac:dyDescent="0.2">
      <c r="K66" s="429"/>
    </row>
    <row r="67" spans="5:11" x14ac:dyDescent="0.2">
      <c r="K67" s="429"/>
    </row>
    <row r="68" spans="5:11" x14ac:dyDescent="0.2">
      <c r="K68" s="429"/>
    </row>
    <row r="69" spans="5:11" x14ac:dyDescent="0.2">
      <c r="K69" s="429"/>
    </row>
    <row r="70" spans="5:11" x14ac:dyDescent="0.2">
      <c r="K70" s="429"/>
    </row>
    <row r="71" spans="5:11" x14ac:dyDescent="0.2">
      <c r="K71" s="429"/>
    </row>
    <row r="72" spans="5:11" x14ac:dyDescent="0.2">
      <c r="K72" s="429"/>
    </row>
    <row r="73" spans="5:11" x14ac:dyDescent="0.2">
      <c r="K73" s="429"/>
    </row>
    <row r="74" spans="5:11" x14ac:dyDescent="0.2">
      <c r="K74" s="429"/>
    </row>
    <row r="75" spans="5:11" x14ac:dyDescent="0.2">
      <c r="K75" s="429"/>
    </row>
    <row r="76" spans="5:11" x14ac:dyDescent="0.2">
      <c r="K76" s="429"/>
    </row>
    <row r="77" spans="5:11" x14ac:dyDescent="0.2">
      <c r="K77" s="429"/>
    </row>
    <row r="78" spans="5:11" x14ac:dyDescent="0.2">
      <c r="K78" s="429"/>
    </row>
    <row r="79" spans="5:11" x14ac:dyDescent="0.2">
      <c r="K79" s="429"/>
    </row>
    <row r="80" spans="5:11" x14ac:dyDescent="0.2">
      <c r="K80" s="429"/>
    </row>
    <row r="81" spans="11:11" x14ac:dyDescent="0.2">
      <c r="K81" s="429"/>
    </row>
    <row r="82" spans="11:11" x14ac:dyDescent="0.2">
      <c r="K82" s="429"/>
    </row>
    <row r="83" spans="11:11" x14ac:dyDescent="0.2">
      <c r="K83" s="429"/>
    </row>
    <row r="84" spans="11:11" x14ac:dyDescent="0.2">
      <c r="K84" s="429"/>
    </row>
    <row r="85" spans="11:11" x14ac:dyDescent="0.2">
      <c r="K85" s="429"/>
    </row>
    <row r="86" spans="11:11" x14ac:dyDescent="0.2">
      <c r="K86" s="429"/>
    </row>
    <row r="87" spans="11:11" x14ac:dyDescent="0.2">
      <c r="K87" s="429"/>
    </row>
    <row r="88" spans="11:11" x14ac:dyDescent="0.2">
      <c r="K88" s="429"/>
    </row>
    <row r="89" spans="11:11" x14ac:dyDescent="0.2">
      <c r="K89" s="429"/>
    </row>
    <row r="90" spans="11:11" x14ac:dyDescent="0.2">
      <c r="K90" s="429"/>
    </row>
    <row r="91" spans="11:11" x14ac:dyDescent="0.2">
      <c r="K91" s="429"/>
    </row>
    <row r="92" spans="11:11" x14ac:dyDescent="0.2">
      <c r="K92" s="429"/>
    </row>
    <row r="93" spans="11:11" x14ac:dyDescent="0.2">
      <c r="K93" s="429"/>
    </row>
    <row r="94" spans="11:11" x14ac:dyDescent="0.2">
      <c r="K94" s="429"/>
    </row>
    <row r="95" spans="11:11" x14ac:dyDescent="0.2">
      <c r="K95" s="429"/>
    </row>
    <row r="96" spans="11:11" x14ac:dyDescent="0.2">
      <c r="K96" s="429"/>
    </row>
    <row r="97" spans="11:11" x14ac:dyDescent="0.2">
      <c r="K97" s="429"/>
    </row>
    <row r="98" spans="11:11" x14ac:dyDescent="0.2">
      <c r="K98" s="429"/>
    </row>
    <row r="99" spans="11:11" x14ac:dyDescent="0.2">
      <c r="K99" s="429"/>
    </row>
    <row r="100" spans="11:11" x14ac:dyDescent="0.2">
      <c r="K100" s="429"/>
    </row>
    <row r="101" spans="11:11" x14ac:dyDescent="0.2">
      <c r="K101" s="429"/>
    </row>
    <row r="102" spans="11:11" x14ac:dyDescent="0.2">
      <c r="K102" s="429"/>
    </row>
    <row r="103" spans="11:11" x14ac:dyDescent="0.2">
      <c r="K103" s="429"/>
    </row>
    <row r="104" spans="11:11" x14ac:dyDescent="0.2">
      <c r="K104" s="429"/>
    </row>
    <row r="105" spans="11:11" x14ac:dyDescent="0.2">
      <c r="K105" s="429"/>
    </row>
    <row r="106" spans="11:11" x14ac:dyDescent="0.2">
      <c r="K106" s="429"/>
    </row>
    <row r="107" spans="11:11" x14ac:dyDescent="0.2">
      <c r="K107" s="429"/>
    </row>
    <row r="108" spans="11:11" x14ac:dyDescent="0.2">
      <c r="K108" s="429"/>
    </row>
    <row r="109" spans="11:11" x14ac:dyDescent="0.2">
      <c r="K109" s="429"/>
    </row>
    <row r="110" spans="11:11" x14ac:dyDescent="0.2">
      <c r="K110" s="429"/>
    </row>
    <row r="111" spans="11:11" x14ac:dyDescent="0.2">
      <c r="K111" s="429"/>
    </row>
    <row r="112" spans="11:11" x14ac:dyDescent="0.2">
      <c r="K112" s="429"/>
    </row>
    <row r="113" spans="11:11" x14ac:dyDescent="0.2">
      <c r="K113" s="429"/>
    </row>
    <row r="114" spans="11:11" x14ac:dyDescent="0.2">
      <c r="K114" s="429"/>
    </row>
    <row r="115" spans="11:11" x14ac:dyDescent="0.2">
      <c r="K115" s="429"/>
    </row>
    <row r="116" spans="11:11" x14ac:dyDescent="0.2">
      <c r="K116" s="429"/>
    </row>
    <row r="117" spans="11:11" x14ac:dyDescent="0.2">
      <c r="K117" s="429"/>
    </row>
    <row r="118" spans="11:11" x14ac:dyDescent="0.2">
      <c r="K118" s="429"/>
    </row>
    <row r="119" spans="11:11" x14ac:dyDescent="0.2">
      <c r="K119" s="429"/>
    </row>
    <row r="120" spans="11:11" x14ac:dyDescent="0.2">
      <c r="K120" s="429"/>
    </row>
    <row r="121" spans="11:11" x14ac:dyDescent="0.2">
      <c r="K121" s="429"/>
    </row>
    <row r="122" spans="11:11" x14ac:dyDescent="0.2">
      <c r="K122" s="429"/>
    </row>
    <row r="123" spans="11:11" x14ac:dyDescent="0.2">
      <c r="K123" s="429"/>
    </row>
    <row r="124" spans="11:11" x14ac:dyDescent="0.2">
      <c r="K124" s="429"/>
    </row>
    <row r="125" spans="11:11" x14ac:dyDescent="0.2">
      <c r="K125" s="429"/>
    </row>
    <row r="126" spans="11:11" x14ac:dyDescent="0.2">
      <c r="K126" s="429"/>
    </row>
    <row r="127" spans="11:11" x14ac:dyDescent="0.2">
      <c r="K127" s="429"/>
    </row>
    <row r="128" spans="11:11" x14ac:dyDescent="0.2">
      <c r="K128" s="429"/>
    </row>
    <row r="129" spans="11:11" x14ac:dyDescent="0.2">
      <c r="K129" s="429"/>
    </row>
    <row r="130" spans="11:11" x14ac:dyDescent="0.2">
      <c r="K130" s="429"/>
    </row>
    <row r="131" spans="11:11" x14ac:dyDescent="0.2">
      <c r="K131" s="429"/>
    </row>
    <row r="132" spans="11:11" x14ac:dyDescent="0.2">
      <c r="K132" s="429"/>
    </row>
    <row r="133" spans="11:11" x14ac:dyDescent="0.2">
      <c r="K133" s="429"/>
    </row>
    <row r="134" spans="11:11" x14ac:dyDescent="0.2">
      <c r="K134" s="429"/>
    </row>
    <row r="135" spans="11:11" x14ac:dyDescent="0.2">
      <c r="K135" s="429"/>
    </row>
    <row r="136" spans="11:11" x14ac:dyDescent="0.2">
      <c r="K136" s="429"/>
    </row>
  </sheetData>
  <autoFilter ref="A1:S1"/>
  <mergeCells count="1">
    <mergeCell ref="H1:N1"/>
  </mergeCells>
  <phoneticPr fontId="0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32"/>
  <sheetViews>
    <sheetView workbookViewId="0">
      <pane xSplit="6" ySplit="3" topLeftCell="G85" activePane="bottomRight" state="frozen"/>
      <selection pane="topRight" activeCell="G1" sqref="G1"/>
      <selection pane="bottomLeft" activeCell="A4" sqref="A4"/>
      <selection pane="bottomRight" activeCell="E112" sqref="E112"/>
    </sheetView>
  </sheetViews>
  <sheetFormatPr defaultRowHeight="12" x14ac:dyDescent="0.2"/>
  <cols>
    <col min="1" max="1" width="8.28515625" style="48" customWidth="1"/>
    <col min="2" max="2" width="6.42578125" style="49" customWidth="1"/>
    <col min="3" max="3" width="10.28515625" style="49" customWidth="1"/>
    <col min="4" max="4" width="4.7109375" style="50" customWidth="1"/>
    <col min="5" max="5" width="14" style="51" customWidth="1"/>
    <col min="6" max="6" width="34.42578125" style="52" customWidth="1"/>
    <col min="7" max="7" width="8.85546875" style="53" customWidth="1"/>
    <col min="8" max="9" width="9.85546875" style="54" customWidth="1"/>
    <col min="10" max="10" width="16.140625" style="54" customWidth="1"/>
    <col min="11" max="11" width="81.85546875" style="52" customWidth="1"/>
    <col min="12" max="16384" width="9.140625" style="52"/>
  </cols>
  <sheetData>
    <row r="1" spans="1:13" s="26" customFormat="1" ht="27.75" customHeight="1" x14ac:dyDescent="0.2">
      <c r="A1" s="598" t="s">
        <v>110</v>
      </c>
      <c r="B1" s="598" t="s">
        <v>111</v>
      </c>
      <c r="C1" s="598" t="s">
        <v>112</v>
      </c>
      <c r="D1" s="600" t="s">
        <v>57</v>
      </c>
      <c r="E1" s="595">
        <v>40694</v>
      </c>
      <c r="F1" s="595"/>
      <c r="G1" s="596" t="s">
        <v>113</v>
      </c>
      <c r="H1" s="149" t="s">
        <v>771</v>
      </c>
      <c r="I1" s="593" t="s">
        <v>470</v>
      </c>
      <c r="J1" s="173" t="s">
        <v>468</v>
      </c>
    </row>
    <row r="2" spans="1:13" s="26" customFormat="1" ht="49.5" customHeight="1" thickBot="1" x14ac:dyDescent="0.25">
      <c r="A2" s="599"/>
      <c r="B2" s="599"/>
      <c r="C2" s="599"/>
      <c r="D2" s="601"/>
      <c r="E2" s="27" t="s">
        <v>114</v>
      </c>
      <c r="F2" s="27" t="s">
        <v>115</v>
      </c>
      <c r="G2" s="597"/>
      <c r="H2" s="28" t="s">
        <v>469</v>
      </c>
      <c r="I2" s="594"/>
      <c r="J2" s="29" t="s">
        <v>471</v>
      </c>
      <c r="K2" s="26" t="s">
        <v>656</v>
      </c>
    </row>
    <row r="3" spans="1:13" s="36" customFormat="1" ht="7.5" customHeight="1" thickTop="1" x14ac:dyDescent="0.2">
      <c r="A3" s="30"/>
      <c r="B3" s="31"/>
      <c r="C3" s="31"/>
      <c r="D3" s="32"/>
      <c r="E3" s="30"/>
      <c r="F3" s="33"/>
      <c r="G3" s="34"/>
      <c r="H3" s="35"/>
      <c r="I3" s="35"/>
      <c r="J3" s="35"/>
    </row>
    <row r="4" spans="1:13" s="151" customFormat="1" ht="12" customHeight="1" x14ac:dyDescent="0.2">
      <c r="A4" s="37" t="s">
        <v>18</v>
      </c>
      <c r="B4" s="38" t="s">
        <v>116</v>
      </c>
      <c r="C4" s="38" t="s">
        <v>117</v>
      </c>
      <c r="D4" s="39" t="s">
        <v>118</v>
      </c>
      <c r="E4" s="37" t="s">
        <v>119</v>
      </c>
      <c r="F4" s="37" t="s">
        <v>120</v>
      </c>
      <c r="G4" s="188" t="s">
        <v>393</v>
      </c>
      <c r="H4" s="189">
        <f>'FY12 chem site net costs'!Q18</f>
        <v>72276</v>
      </c>
      <c r="I4" s="189">
        <f>'FY12 chem site net costs'!R18</f>
        <v>0</v>
      </c>
      <c r="J4" s="435">
        <f>'FY12 Eco site costs'!Q13</f>
        <v>11872.658722797009</v>
      </c>
      <c r="K4" s="190"/>
      <c r="L4" s="190"/>
      <c r="M4" s="190"/>
    </row>
    <row r="5" spans="1:13" s="151" customFormat="1" ht="12" customHeight="1" x14ac:dyDescent="0.2">
      <c r="A5" s="37" t="s">
        <v>18</v>
      </c>
      <c r="B5" s="38" t="s">
        <v>116</v>
      </c>
      <c r="C5" s="38" t="s">
        <v>117</v>
      </c>
      <c r="D5" s="39" t="s">
        <v>118</v>
      </c>
      <c r="E5" s="37" t="s">
        <v>122</v>
      </c>
      <c r="F5" s="37" t="s">
        <v>123</v>
      </c>
      <c r="G5" s="188" t="s">
        <v>394</v>
      </c>
      <c r="H5" s="189">
        <f>'FY12 chem site net costs'!Q19</f>
        <v>72349</v>
      </c>
      <c r="I5" s="189">
        <f>'FY12 chem site net costs'!R19</f>
        <v>0</v>
      </c>
      <c r="J5" s="435"/>
      <c r="K5" s="190"/>
      <c r="L5" s="190"/>
      <c r="M5" s="190"/>
    </row>
    <row r="6" spans="1:13" s="151" customFormat="1" ht="12" customHeight="1" x14ac:dyDescent="0.2">
      <c r="A6" s="41" t="s">
        <v>18</v>
      </c>
      <c r="B6" s="38" t="s">
        <v>116</v>
      </c>
      <c r="C6" s="38" t="s">
        <v>117</v>
      </c>
      <c r="D6" s="39" t="s">
        <v>118</v>
      </c>
      <c r="E6" s="41" t="s">
        <v>125</v>
      </c>
      <c r="F6" s="190" t="s">
        <v>126</v>
      </c>
      <c r="G6" s="188" t="s">
        <v>395</v>
      </c>
      <c r="H6" s="189">
        <f>'FY12 chem site net costs'!Q20</f>
        <v>0</v>
      </c>
      <c r="I6" s="189">
        <f>'FY12 chem site net costs'!R20</f>
        <v>14640</v>
      </c>
      <c r="J6" s="435">
        <f>'FY12 Eco site costs'!Q14</f>
        <v>8431.1992482546684</v>
      </c>
      <c r="K6" s="190"/>
      <c r="L6" s="190"/>
      <c r="M6" s="190"/>
    </row>
    <row r="7" spans="1:13" s="151" customFormat="1" ht="12" customHeight="1" x14ac:dyDescent="0.2">
      <c r="A7" s="37" t="s">
        <v>18</v>
      </c>
      <c r="B7" s="38" t="s">
        <v>116</v>
      </c>
      <c r="C7" s="38" t="s">
        <v>117</v>
      </c>
      <c r="D7" s="39" t="s">
        <v>118</v>
      </c>
      <c r="E7" s="37" t="s">
        <v>127</v>
      </c>
      <c r="F7" s="37" t="s">
        <v>128</v>
      </c>
      <c r="G7" s="188" t="s">
        <v>395</v>
      </c>
      <c r="H7" s="189">
        <f>'FY12 chem site net costs'!Q21</f>
        <v>0</v>
      </c>
      <c r="I7" s="189">
        <f>'FY12 chem site net costs'!R21</f>
        <v>14640</v>
      </c>
      <c r="J7" s="435"/>
      <c r="K7" s="190"/>
      <c r="L7" s="190"/>
      <c r="M7" s="190"/>
    </row>
    <row r="8" spans="1:13" s="151" customFormat="1" ht="12" customHeight="1" x14ac:dyDescent="0.2">
      <c r="A8" s="37" t="s">
        <v>18</v>
      </c>
      <c r="B8" s="38" t="s">
        <v>116</v>
      </c>
      <c r="C8" s="38" t="s">
        <v>117</v>
      </c>
      <c r="D8" s="39" t="s">
        <v>118</v>
      </c>
      <c r="E8" s="37" t="s">
        <v>155</v>
      </c>
      <c r="F8" s="37" t="s">
        <v>156</v>
      </c>
      <c r="G8" s="188" t="s">
        <v>395</v>
      </c>
      <c r="H8" s="189">
        <v>0</v>
      </c>
      <c r="I8" s="189">
        <f>'FY12 chem site net costs'!R28</f>
        <v>14640</v>
      </c>
      <c r="J8" s="435"/>
      <c r="K8" s="190"/>
      <c r="L8" s="190"/>
      <c r="M8" s="190"/>
    </row>
    <row r="9" spans="1:13" s="150" customFormat="1" ht="12" customHeight="1" x14ac:dyDescent="0.2">
      <c r="A9" s="42" t="s">
        <v>16</v>
      </c>
      <c r="B9" s="43" t="s">
        <v>116</v>
      </c>
      <c r="C9" s="43" t="s">
        <v>117</v>
      </c>
      <c r="D9" s="44" t="s">
        <v>118</v>
      </c>
      <c r="E9" s="191" t="s">
        <v>387</v>
      </c>
      <c r="F9" s="192" t="s">
        <v>388</v>
      </c>
      <c r="G9" s="192" t="s">
        <v>395</v>
      </c>
      <c r="H9" s="193">
        <f>'FY12 chem site net costs'!Q22</f>
        <v>0</v>
      </c>
      <c r="I9" s="193">
        <f>'FY12 chem site net costs'!R22</f>
        <v>0</v>
      </c>
      <c r="J9" s="434"/>
      <c r="K9" s="194"/>
      <c r="L9" s="194"/>
      <c r="M9" s="194"/>
    </row>
    <row r="10" spans="1:13" s="150" customFormat="1" ht="12" customHeight="1" x14ac:dyDescent="0.2">
      <c r="A10" s="42" t="s">
        <v>16</v>
      </c>
      <c r="B10" s="43" t="s">
        <v>116</v>
      </c>
      <c r="C10" s="43" t="s">
        <v>117</v>
      </c>
      <c r="D10" s="44" t="s">
        <v>118</v>
      </c>
      <c r="E10" s="45" t="s">
        <v>130</v>
      </c>
      <c r="F10" s="195" t="s">
        <v>131</v>
      </c>
      <c r="G10" s="192" t="s">
        <v>393</v>
      </c>
      <c r="H10" s="193">
        <f>'FY12 chem site net costs'!Q23</f>
        <v>0</v>
      </c>
      <c r="I10" s="193">
        <f>'FY12 chem site net costs'!R23</f>
        <v>14627</v>
      </c>
      <c r="J10" s="434">
        <f>'FY12 Eco site costs'!Q15</f>
        <v>0</v>
      </c>
      <c r="K10" s="194"/>
      <c r="L10" s="194"/>
      <c r="M10" s="194"/>
    </row>
    <row r="11" spans="1:13" s="150" customFormat="1" ht="12" customHeight="1" x14ac:dyDescent="0.2">
      <c r="A11" s="46" t="s">
        <v>16</v>
      </c>
      <c r="B11" s="43" t="s">
        <v>116</v>
      </c>
      <c r="C11" s="43" t="s">
        <v>117</v>
      </c>
      <c r="D11" s="44" t="s">
        <v>118</v>
      </c>
      <c r="E11" s="46" t="s">
        <v>132</v>
      </c>
      <c r="F11" s="46" t="s">
        <v>133</v>
      </c>
      <c r="G11" s="192" t="s">
        <v>396</v>
      </c>
      <c r="H11" s="193">
        <f>'FY12 chem site net costs'!Q24</f>
        <v>67689</v>
      </c>
      <c r="I11" s="193">
        <f>'FY12 chem site net costs'!R24</f>
        <v>0</v>
      </c>
      <c r="J11" s="434"/>
      <c r="K11" s="194"/>
      <c r="L11" s="194"/>
      <c r="M11" s="194"/>
    </row>
    <row r="12" spans="1:13" s="150" customFormat="1" ht="12" customHeight="1" x14ac:dyDescent="0.2">
      <c r="A12" s="46" t="s">
        <v>16</v>
      </c>
      <c r="B12" s="43" t="s">
        <v>116</v>
      </c>
      <c r="C12" s="43" t="s">
        <v>117</v>
      </c>
      <c r="D12" s="44" t="s">
        <v>118</v>
      </c>
      <c r="E12" s="46" t="s">
        <v>134</v>
      </c>
      <c r="F12" s="46" t="s">
        <v>135</v>
      </c>
      <c r="G12" s="192" t="s">
        <v>395</v>
      </c>
      <c r="H12" s="193">
        <f>'FY12 chem site net costs'!Q25</f>
        <v>88548</v>
      </c>
      <c r="I12" s="193">
        <f>'FY12 chem site net costs'!R25</f>
        <v>0</v>
      </c>
      <c r="J12" s="434">
        <f>'FY12 Eco site costs'!Q16</f>
        <v>15741.364801119013</v>
      </c>
      <c r="K12" s="194"/>
      <c r="L12" s="194"/>
      <c r="M12" s="194"/>
    </row>
    <row r="13" spans="1:13" s="151" customFormat="1" ht="12" customHeight="1" x14ac:dyDescent="0.2">
      <c r="A13" s="37" t="s">
        <v>77</v>
      </c>
      <c r="B13" s="38" t="s">
        <v>116</v>
      </c>
      <c r="C13" s="38" t="s">
        <v>136</v>
      </c>
      <c r="D13" s="39" t="s">
        <v>137</v>
      </c>
      <c r="E13" s="196" t="s">
        <v>389</v>
      </c>
      <c r="F13" s="188" t="s">
        <v>390</v>
      </c>
      <c r="G13" s="188" t="s">
        <v>395</v>
      </c>
      <c r="H13" s="189">
        <f>'FY12 chem site net costs'!Q101</f>
        <v>0</v>
      </c>
      <c r="I13" s="189">
        <f>'FY12 chem site net costs'!R101</f>
        <v>15518</v>
      </c>
      <c r="J13" s="435">
        <f>'FY12 Eco site costs'!Q49</f>
        <v>9431.5765298192746</v>
      </c>
      <c r="K13" s="190"/>
      <c r="L13" s="190"/>
      <c r="M13" s="190"/>
    </row>
    <row r="14" spans="1:13" s="151" customFormat="1" ht="12" customHeight="1" x14ac:dyDescent="0.2">
      <c r="A14" s="37" t="s">
        <v>77</v>
      </c>
      <c r="B14" s="38" t="s">
        <v>116</v>
      </c>
      <c r="C14" s="38" t="s">
        <v>136</v>
      </c>
      <c r="D14" s="39" t="s">
        <v>137</v>
      </c>
      <c r="E14" s="196" t="s">
        <v>391</v>
      </c>
      <c r="F14" s="188" t="s">
        <v>392</v>
      </c>
      <c r="G14" s="188" t="s">
        <v>395</v>
      </c>
      <c r="H14" s="189">
        <f>'FY12 chem site net costs'!Q102</f>
        <v>0</v>
      </c>
      <c r="I14" s="189">
        <f>'FY12 chem site net costs'!R102</f>
        <v>15518</v>
      </c>
      <c r="J14" s="435">
        <f>'FY12 Eco site costs'!Q50</f>
        <v>18770.127755243</v>
      </c>
      <c r="K14" s="190"/>
      <c r="L14" s="190"/>
      <c r="M14" s="190"/>
    </row>
    <row r="15" spans="1:13" s="151" customFormat="1" ht="12" customHeight="1" x14ac:dyDescent="0.2">
      <c r="A15" s="37" t="s">
        <v>77</v>
      </c>
      <c r="B15" s="38" t="s">
        <v>116</v>
      </c>
      <c r="C15" s="38" t="s">
        <v>136</v>
      </c>
      <c r="D15" s="39" t="s">
        <v>137</v>
      </c>
      <c r="E15" s="37" t="s">
        <v>138</v>
      </c>
      <c r="F15" s="198" t="s">
        <v>139</v>
      </c>
      <c r="G15" s="188" t="s">
        <v>395</v>
      </c>
      <c r="H15" s="189">
        <f>'FY12 chem site net costs'!Q103</f>
        <v>72044</v>
      </c>
      <c r="I15" s="189">
        <f>'FY12 chem site net costs'!R103</f>
        <v>0</v>
      </c>
      <c r="J15" s="197"/>
      <c r="K15" s="190"/>
      <c r="L15" s="190"/>
      <c r="M15" s="190"/>
    </row>
    <row r="16" spans="1:13" s="150" customFormat="1" ht="12" customHeight="1" x14ac:dyDescent="0.2">
      <c r="A16" s="46" t="s">
        <v>34</v>
      </c>
      <c r="B16" s="43" t="s">
        <v>116</v>
      </c>
      <c r="C16" s="43" t="s">
        <v>140</v>
      </c>
      <c r="D16" s="44" t="s">
        <v>141</v>
      </c>
      <c r="E16" s="191" t="s">
        <v>403</v>
      </c>
      <c r="F16" s="192" t="s">
        <v>401</v>
      </c>
      <c r="G16" s="192" t="s">
        <v>402</v>
      </c>
      <c r="H16" s="193">
        <v>0</v>
      </c>
      <c r="I16" s="193">
        <v>0</v>
      </c>
      <c r="J16" s="434">
        <f>'FY12 Eco site costs'!Q34</f>
        <v>13559.818656263858</v>
      </c>
      <c r="K16" s="194"/>
      <c r="L16" s="194"/>
      <c r="M16" s="194"/>
    </row>
    <row r="17" spans="1:18" s="150" customFormat="1" ht="12" customHeight="1" x14ac:dyDescent="0.2">
      <c r="A17" s="46" t="s">
        <v>34</v>
      </c>
      <c r="B17" s="43" t="s">
        <v>116</v>
      </c>
      <c r="C17" s="43" t="s">
        <v>140</v>
      </c>
      <c r="D17" s="44" t="s">
        <v>141</v>
      </c>
      <c r="E17" s="191" t="s">
        <v>397</v>
      </c>
      <c r="F17" s="192" t="s">
        <v>398</v>
      </c>
      <c r="G17" s="192" t="s">
        <v>395</v>
      </c>
      <c r="H17" s="193">
        <f>'FY12 chem site net costs'!Q64</f>
        <v>0</v>
      </c>
      <c r="I17" s="193">
        <f>'FY12 chem site net costs'!R64</f>
        <v>0</v>
      </c>
      <c r="J17" s="434"/>
      <c r="K17" s="194"/>
      <c r="L17" s="194"/>
      <c r="M17" s="194"/>
    </row>
    <row r="18" spans="1:18" s="150" customFormat="1" ht="12" customHeight="1" x14ac:dyDescent="0.2">
      <c r="A18" s="46" t="s">
        <v>34</v>
      </c>
      <c r="B18" s="43" t="s">
        <v>116</v>
      </c>
      <c r="C18" s="43" t="s">
        <v>140</v>
      </c>
      <c r="D18" s="44" t="s">
        <v>141</v>
      </c>
      <c r="E18" s="191" t="s">
        <v>142</v>
      </c>
      <c r="F18" s="192" t="s">
        <v>143</v>
      </c>
      <c r="G18" s="192" t="s">
        <v>393</v>
      </c>
      <c r="H18" s="193">
        <f>'FY12 chem site net costs'!Q65</f>
        <v>102966</v>
      </c>
      <c r="I18" s="193">
        <f>'FY12 chem site net costs'!R65</f>
        <v>0</v>
      </c>
      <c r="J18" s="434">
        <f>'FY12 Eco site costs'!Q35</f>
        <v>16021.714099084198</v>
      </c>
      <c r="K18" s="194"/>
      <c r="L18" s="194"/>
      <c r="M18" s="194"/>
    </row>
    <row r="19" spans="1:18" s="150" customFormat="1" ht="12" customHeight="1" x14ac:dyDescent="0.2">
      <c r="A19" s="46" t="s">
        <v>34</v>
      </c>
      <c r="B19" s="43" t="s">
        <v>116</v>
      </c>
      <c r="C19" s="43" t="s">
        <v>140</v>
      </c>
      <c r="D19" s="44" t="s">
        <v>141</v>
      </c>
      <c r="E19" s="191" t="s">
        <v>399</v>
      </c>
      <c r="F19" s="192" t="s">
        <v>400</v>
      </c>
      <c r="G19" s="192" t="s">
        <v>395</v>
      </c>
      <c r="H19" s="193">
        <f>'FY12 chem site net costs'!Q66</f>
        <v>0</v>
      </c>
      <c r="I19" s="193">
        <f>'FY12 chem site net costs'!R66</f>
        <v>0</v>
      </c>
      <c r="J19" s="434"/>
      <c r="K19" s="194"/>
      <c r="L19" s="194"/>
      <c r="M19" s="194"/>
    </row>
    <row r="20" spans="1:18" s="150" customFormat="1" ht="12" customHeight="1" x14ac:dyDescent="0.2">
      <c r="A20" s="46" t="s">
        <v>34</v>
      </c>
      <c r="B20" s="43" t="s">
        <v>116</v>
      </c>
      <c r="C20" s="43" t="s">
        <v>140</v>
      </c>
      <c r="D20" s="44" t="s">
        <v>141</v>
      </c>
      <c r="E20" s="191" t="s">
        <v>144</v>
      </c>
      <c r="F20" s="192" t="s">
        <v>145</v>
      </c>
      <c r="G20" s="192" t="s">
        <v>396</v>
      </c>
      <c r="H20" s="193">
        <f>'FY12 chem site net costs'!Q67</f>
        <v>60957</v>
      </c>
      <c r="I20" s="193">
        <f>'FY12 chem site net costs'!R67</f>
        <v>12151</v>
      </c>
      <c r="J20" s="434"/>
      <c r="K20" s="194"/>
      <c r="L20" s="194"/>
      <c r="M20" s="194"/>
    </row>
    <row r="21" spans="1:18" s="40" customFormat="1" ht="12" customHeight="1" x14ac:dyDescent="0.2">
      <c r="A21" s="37" t="s">
        <v>11</v>
      </c>
      <c r="B21" s="38" t="s">
        <v>116</v>
      </c>
      <c r="C21" s="38" t="s">
        <v>146</v>
      </c>
      <c r="D21" s="39" t="s">
        <v>147</v>
      </c>
      <c r="E21" s="37" t="s">
        <v>148</v>
      </c>
      <c r="F21" s="37" t="s">
        <v>149</v>
      </c>
      <c r="G21" s="188" t="s">
        <v>395</v>
      </c>
      <c r="H21" s="189">
        <f>'FY12 chem site net costs'!Q2</f>
        <v>0</v>
      </c>
      <c r="I21" s="189">
        <f>'FY12 chem site net costs'!R2</f>
        <v>0</v>
      </c>
      <c r="J21" s="435">
        <f>'FY12 Eco site costs'!Q3</f>
        <v>8954.7460339606114</v>
      </c>
      <c r="K21" s="190"/>
      <c r="L21" s="190"/>
      <c r="M21" s="190"/>
      <c r="N21" s="151"/>
      <c r="O21" s="151"/>
      <c r="P21" s="151"/>
      <c r="Q21" s="151"/>
      <c r="R21" s="151"/>
    </row>
    <row r="22" spans="1:18" s="40" customFormat="1" ht="12" customHeight="1" x14ac:dyDescent="0.2">
      <c r="A22" s="37" t="s">
        <v>11</v>
      </c>
      <c r="B22" s="38" t="s">
        <v>116</v>
      </c>
      <c r="C22" s="38" t="s">
        <v>146</v>
      </c>
      <c r="D22" s="39" t="s">
        <v>147</v>
      </c>
      <c r="E22" s="37" t="s">
        <v>150</v>
      </c>
      <c r="F22" s="37" t="s">
        <v>151</v>
      </c>
      <c r="G22" s="188" t="s">
        <v>395</v>
      </c>
      <c r="H22" s="189">
        <f>'FY12 chem site net costs'!Q3</f>
        <v>75515</v>
      </c>
      <c r="I22" s="189">
        <f>'FY12 chem site net costs'!R3</f>
        <v>0</v>
      </c>
      <c r="J22" s="435"/>
      <c r="K22" s="190"/>
      <c r="L22" s="190"/>
      <c r="M22" s="190"/>
      <c r="N22" s="151"/>
      <c r="O22" s="151"/>
      <c r="P22" s="151"/>
      <c r="Q22" s="151"/>
      <c r="R22" s="151"/>
    </row>
    <row r="23" spans="1:18" s="47" customFormat="1" ht="12" customHeight="1" x14ac:dyDescent="0.2">
      <c r="A23" s="37" t="s">
        <v>11</v>
      </c>
      <c r="B23" s="38" t="s">
        <v>116</v>
      </c>
      <c r="C23" s="38" t="s">
        <v>146</v>
      </c>
      <c r="D23" s="39" t="s">
        <v>147</v>
      </c>
      <c r="E23" s="37" t="s">
        <v>152</v>
      </c>
      <c r="F23" s="37" t="s">
        <v>153</v>
      </c>
      <c r="G23" s="188" t="s">
        <v>395</v>
      </c>
      <c r="H23" s="189">
        <f>'FY12 chem site net costs'!Q4</f>
        <v>0</v>
      </c>
      <c r="I23" s="189">
        <f>'FY12 chem site net costs'!R4</f>
        <v>0</v>
      </c>
      <c r="J23" s="435">
        <f>'FY12 Eco site costs'!Q4</f>
        <v>16222.422555816458</v>
      </c>
      <c r="K23" s="190"/>
      <c r="L23" s="190"/>
      <c r="M23" s="190"/>
      <c r="N23" s="154"/>
      <c r="O23" s="154"/>
      <c r="P23" s="154"/>
      <c r="Q23" s="154"/>
      <c r="R23" s="154"/>
    </row>
    <row r="24" spans="1:18" s="47" customFormat="1" ht="35.25" customHeight="1" x14ac:dyDescent="0.2">
      <c r="A24" s="37" t="s">
        <v>11</v>
      </c>
      <c r="B24" s="38"/>
      <c r="C24" s="38" t="s">
        <v>146</v>
      </c>
      <c r="D24" s="39" t="s">
        <v>147</v>
      </c>
      <c r="E24" s="37" t="s">
        <v>291</v>
      </c>
      <c r="F24" s="37" t="s">
        <v>292</v>
      </c>
      <c r="G24" s="188" t="s">
        <v>395</v>
      </c>
      <c r="H24" s="189">
        <f>'FY12 chem site net costs'!Q13</f>
        <v>0</v>
      </c>
      <c r="I24" s="189">
        <f>'FY12 chem site net costs'!R13</f>
        <v>11999</v>
      </c>
      <c r="J24" s="435"/>
      <c r="K24" s="190" t="s">
        <v>838</v>
      </c>
      <c r="L24" s="190"/>
      <c r="M24" s="190"/>
      <c r="N24" s="154"/>
      <c r="O24" s="154"/>
      <c r="P24" s="154"/>
      <c r="Q24" s="154"/>
      <c r="R24" s="154"/>
    </row>
    <row r="25" spans="1:18" s="152" customFormat="1" ht="12" customHeight="1" x14ac:dyDescent="0.2">
      <c r="A25" s="46" t="s">
        <v>154</v>
      </c>
      <c r="B25" s="43" t="s">
        <v>116</v>
      </c>
      <c r="C25" s="43" t="s">
        <v>117</v>
      </c>
      <c r="D25" s="44" t="s">
        <v>118</v>
      </c>
      <c r="E25" s="191" t="s">
        <v>406</v>
      </c>
      <c r="F25" s="192" t="s">
        <v>404</v>
      </c>
      <c r="G25" s="192" t="s">
        <v>395</v>
      </c>
      <c r="H25" s="193">
        <f>'FY12 chem site net costs'!Q26</f>
        <v>0</v>
      </c>
      <c r="I25" s="193">
        <f>'FY12 chem site net costs'!R26</f>
        <v>0</v>
      </c>
      <c r="J25" s="199"/>
      <c r="K25" s="194"/>
      <c r="L25" s="194"/>
      <c r="M25" s="194"/>
    </row>
    <row r="26" spans="1:18" s="152" customFormat="1" ht="12" customHeight="1" x14ac:dyDescent="0.2">
      <c r="A26" s="46" t="s">
        <v>154</v>
      </c>
      <c r="B26" s="43" t="s">
        <v>116</v>
      </c>
      <c r="C26" s="43" t="s">
        <v>117</v>
      </c>
      <c r="D26" s="44" t="s">
        <v>118</v>
      </c>
      <c r="E26" s="191" t="s">
        <v>407</v>
      </c>
      <c r="F26" s="192" t="s">
        <v>405</v>
      </c>
      <c r="G26" s="192" t="s">
        <v>395</v>
      </c>
      <c r="H26" s="193">
        <f>'FY12 chem site net costs'!Q27</f>
        <v>0</v>
      </c>
      <c r="I26" s="193">
        <f>'FY12 chem site net costs'!R27</f>
        <v>0</v>
      </c>
      <c r="J26" s="199"/>
      <c r="K26" s="194"/>
      <c r="L26" s="194"/>
      <c r="M26" s="194"/>
    </row>
    <row r="27" spans="1:18" s="150" customFormat="1" ht="12" customHeight="1" x14ac:dyDescent="0.2">
      <c r="A27" s="46" t="s">
        <v>154</v>
      </c>
      <c r="B27" s="43" t="s">
        <v>116</v>
      </c>
      <c r="C27" s="43" t="s">
        <v>117</v>
      </c>
      <c r="D27" s="44" t="s">
        <v>118</v>
      </c>
      <c r="E27" s="46" t="s">
        <v>155</v>
      </c>
      <c r="F27" s="46" t="s">
        <v>156</v>
      </c>
      <c r="G27" s="192" t="s">
        <v>395</v>
      </c>
      <c r="H27" s="193">
        <f>'FY12 chem site net costs'!Q28</f>
        <v>65122</v>
      </c>
      <c r="I27" s="193">
        <v>0</v>
      </c>
      <c r="J27" s="199"/>
      <c r="K27" s="194"/>
      <c r="L27" s="194"/>
      <c r="M27" s="194"/>
    </row>
    <row r="28" spans="1:18" s="153" customFormat="1" ht="12" customHeight="1" x14ac:dyDescent="0.2">
      <c r="A28" s="37" t="s">
        <v>54</v>
      </c>
      <c r="B28" s="38" t="s">
        <v>116</v>
      </c>
      <c r="C28" s="38" t="s">
        <v>136</v>
      </c>
      <c r="D28" s="39" t="s">
        <v>157</v>
      </c>
      <c r="E28" s="37" t="s">
        <v>158</v>
      </c>
      <c r="F28" s="37" t="s">
        <v>159</v>
      </c>
      <c r="G28" s="188" t="s">
        <v>393</v>
      </c>
      <c r="H28" s="189">
        <f>'FY12 chem site net costs'!Q95</f>
        <v>0</v>
      </c>
      <c r="I28" s="189">
        <f>'FY12 chem site net costs'!R95</f>
        <v>0</v>
      </c>
      <c r="J28" s="197"/>
      <c r="K28" s="190"/>
      <c r="L28" s="190"/>
      <c r="M28" s="190"/>
    </row>
    <row r="29" spans="1:18" s="153" customFormat="1" ht="12" customHeight="1" x14ac:dyDescent="0.2">
      <c r="A29" s="37" t="s">
        <v>54</v>
      </c>
      <c r="B29" s="38" t="s">
        <v>116</v>
      </c>
      <c r="C29" s="38" t="s">
        <v>136</v>
      </c>
      <c r="D29" s="39" t="s">
        <v>157</v>
      </c>
      <c r="E29" s="196" t="s">
        <v>408</v>
      </c>
      <c r="F29" s="188" t="s">
        <v>409</v>
      </c>
      <c r="G29" s="188" t="s">
        <v>395</v>
      </c>
      <c r="H29" s="189">
        <f>'FY12 chem site net costs'!Q96</f>
        <v>0</v>
      </c>
      <c r="I29" s="189">
        <f>'FY12 chem site net costs'!R96</f>
        <v>0</v>
      </c>
      <c r="J29" s="197"/>
      <c r="K29" s="190"/>
      <c r="L29" s="190"/>
      <c r="M29" s="190"/>
    </row>
    <row r="30" spans="1:18" s="151" customFormat="1" ht="12" customHeight="1" x14ac:dyDescent="0.2">
      <c r="A30" s="37" t="s">
        <v>54</v>
      </c>
      <c r="B30" s="38" t="s">
        <v>116</v>
      </c>
      <c r="C30" s="38" t="s">
        <v>136</v>
      </c>
      <c r="D30" s="39" t="s">
        <v>157</v>
      </c>
      <c r="E30" s="37" t="s">
        <v>160</v>
      </c>
      <c r="F30" s="37" t="s">
        <v>161</v>
      </c>
      <c r="G30" s="188" t="s">
        <v>395</v>
      </c>
      <c r="H30" s="189">
        <f>'FY12 chem site net costs'!Q97</f>
        <v>66456</v>
      </c>
      <c r="I30" s="189">
        <f>'FY12 chem site net costs'!R97</f>
        <v>0</v>
      </c>
      <c r="J30" s="197"/>
      <c r="K30" s="190"/>
      <c r="L30" s="190"/>
      <c r="M30" s="190"/>
    </row>
    <row r="31" spans="1:18" s="150" customFormat="1" ht="12" customHeight="1" x14ac:dyDescent="0.2">
      <c r="A31" s="46" t="s">
        <v>13</v>
      </c>
      <c r="B31" s="43" t="s">
        <v>116</v>
      </c>
      <c r="C31" s="43" t="s">
        <v>146</v>
      </c>
      <c r="D31" s="44" t="s">
        <v>147</v>
      </c>
      <c r="E31" s="46" t="s">
        <v>162</v>
      </c>
      <c r="F31" s="45" t="s">
        <v>163</v>
      </c>
      <c r="G31" s="192" t="s">
        <v>395</v>
      </c>
      <c r="H31" s="193">
        <f>'FY12 chem site net costs'!Q14</f>
        <v>0</v>
      </c>
      <c r="I31" s="193">
        <f>'FY12 chem site net costs'!R14</f>
        <v>15080</v>
      </c>
      <c r="J31" s="434">
        <f>'FY12 Eco site costs'!Q10</f>
        <v>11611.999762455151</v>
      </c>
      <c r="K31" s="194"/>
      <c r="L31" s="194"/>
      <c r="M31" s="194"/>
    </row>
    <row r="32" spans="1:18" s="150" customFormat="1" ht="12" customHeight="1" x14ac:dyDescent="0.2">
      <c r="A32" s="46" t="s">
        <v>13</v>
      </c>
      <c r="B32" s="43" t="s">
        <v>116</v>
      </c>
      <c r="C32" s="43" t="s">
        <v>146</v>
      </c>
      <c r="D32" s="44" t="s">
        <v>147</v>
      </c>
      <c r="E32" s="46" t="s">
        <v>164</v>
      </c>
      <c r="F32" s="46" t="s">
        <v>165</v>
      </c>
      <c r="G32" s="192" t="s">
        <v>395</v>
      </c>
      <c r="H32" s="193">
        <f>'FY12 chem site net costs'!Q15</f>
        <v>0</v>
      </c>
      <c r="I32" s="193">
        <f>'FY12 chem site net costs'!R15</f>
        <v>14612</v>
      </c>
      <c r="J32" s="434">
        <f>'FY12 Eco site costs'!Q11</f>
        <v>0</v>
      </c>
      <c r="K32" s="194"/>
      <c r="L32" s="194"/>
      <c r="M32" s="194"/>
    </row>
    <row r="33" spans="1:13" s="150" customFormat="1" ht="12" customHeight="1" x14ac:dyDescent="0.2">
      <c r="A33" s="46" t="s">
        <v>13</v>
      </c>
      <c r="B33" s="43" t="s">
        <v>116</v>
      </c>
      <c r="C33" s="43" t="s">
        <v>146</v>
      </c>
      <c r="D33" s="44" t="s">
        <v>147</v>
      </c>
      <c r="E33" s="46" t="s">
        <v>166</v>
      </c>
      <c r="F33" s="46" t="s">
        <v>167</v>
      </c>
      <c r="G33" s="192" t="s">
        <v>396</v>
      </c>
      <c r="H33" s="193">
        <f>'FY12 chem site net costs'!Q16</f>
        <v>81551</v>
      </c>
      <c r="I33" s="193">
        <f>'FY12 chem site net costs'!R16</f>
        <v>0</v>
      </c>
      <c r="J33" s="434"/>
      <c r="K33" s="194"/>
      <c r="L33" s="194"/>
      <c r="M33" s="194"/>
    </row>
    <row r="34" spans="1:13" s="150" customFormat="1" ht="12" customHeight="1" x14ac:dyDescent="0.2">
      <c r="A34" s="46" t="s">
        <v>13</v>
      </c>
      <c r="B34" s="43" t="s">
        <v>116</v>
      </c>
      <c r="C34" s="43" t="s">
        <v>146</v>
      </c>
      <c r="D34" s="44" t="s">
        <v>147</v>
      </c>
      <c r="E34" s="46" t="s">
        <v>168</v>
      </c>
      <c r="F34" s="46" t="s">
        <v>169</v>
      </c>
      <c r="G34" s="192" t="s">
        <v>393</v>
      </c>
      <c r="H34" s="193">
        <f>'FY12 chem site net costs'!Q17</f>
        <v>111892</v>
      </c>
      <c r="I34" s="193">
        <f>'FY12 chem site net costs'!R17</f>
        <v>0</v>
      </c>
      <c r="J34" s="434">
        <f>'FY12 Eco site costs'!Q12</f>
        <v>16164.800316687279</v>
      </c>
      <c r="K34" s="194"/>
      <c r="L34" s="194"/>
      <c r="M34" s="194"/>
    </row>
    <row r="35" spans="1:13" s="151" customFormat="1" ht="12" customHeight="1" x14ac:dyDescent="0.2">
      <c r="A35" s="37" t="s">
        <v>45</v>
      </c>
      <c r="B35" s="38" t="s">
        <v>116</v>
      </c>
      <c r="C35" s="38" t="s">
        <v>136</v>
      </c>
      <c r="D35" s="39" t="s">
        <v>170</v>
      </c>
      <c r="E35" s="37" t="s">
        <v>171</v>
      </c>
      <c r="F35" s="37" t="s">
        <v>172</v>
      </c>
      <c r="G35" s="188" t="s">
        <v>395</v>
      </c>
      <c r="H35" s="189">
        <f>'FY12 chem site net costs'!Q116</f>
        <v>0</v>
      </c>
      <c r="I35" s="189">
        <f>'FY12 chem site net costs'!R116</f>
        <v>6135</v>
      </c>
      <c r="J35" s="435">
        <f>'FY12 Eco site costs'!Q57</f>
        <v>0</v>
      </c>
      <c r="K35" s="190"/>
      <c r="L35" s="190"/>
      <c r="M35" s="190"/>
    </row>
    <row r="36" spans="1:13" s="151" customFormat="1" ht="12" customHeight="1" x14ac:dyDescent="0.2">
      <c r="A36" s="37" t="s">
        <v>45</v>
      </c>
      <c r="B36" s="38" t="s">
        <v>116</v>
      </c>
      <c r="C36" s="38" t="s">
        <v>136</v>
      </c>
      <c r="D36" s="39" t="s">
        <v>170</v>
      </c>
      <c r="E36" s="37" t="s">
        <v>173</v>
      </c>
      <c r="F36" s="37" t="s">
        <v>174</v>
      </c>
      <c r="G36" s="188" t="s">
        <v>395</v>
      </c>
      <c r="H36" s="189">
        <f>'FY12 chem site net costs'!Q117</f>
        <v>0</v>
      </c>
      <c r="I36" s="189">
        <f>'FY12 chem site net costs'!R117</f>
        <v>12171</v>
      </c>
      <c r="J36" s="435">
        <f>'FY12 Eco site costs'!Q58</f>
        <v>17435.927339595739</v>
      </c>
      <c r="K36" s="190"/>
      <c r="L36" s="190"/>
      <c r="M36" s="190"/>
    </row>
    <row r="37" spans="1:13" s="151" customFormat="1" ht="12" customHeight="1" x14ac:dyDescent="0.2">
      <c r="A37" s="37" t="s">
        <v>45</v>
      </c>
      <c r="B37" s="38" t="s">
        <v>116</v>
      </c>
      <c r="C37" s="38" t="s">
        <v>136</v>
      </c>
      <c r="D37" s="39" t="s">
        <v>170</v>
      </c>
      <c r="E37" s="37" t="s">
        <v>175</v>
      </c>
      <c r="F37" s="37" t="s">
        <v>176</v>
      </c>
      <c r="G37" s="188" t="s">
        <v>396</v>
      </c>
      <c r="H37" s="189">
        <f>'FY12 chem site net costs'!Q118</f>
        <v>98065</v>
      </c>
      <c r="I37" s="189">
        <f>'FY12 chem site net costs'!R118</f>
        <v>0</v>
      </c>
      <c r="J37" s="435"/>
      <c r="K37" s="190"/>
      <c r="L37" s="190"/>
      <c r="M37" s="190"/>
    </row>
    <row r="38" spans="1:13" s="151" customFormat="1" ht="12" customHeight="1" x14ac:dyDescent="0.2">
      <c r="A38" s="41" t="s">
        <v>45</v>
      </c>
      <c r="B38" s="38" t="s">
        <v>116</v>
      </c>
      <c r="C38" s="38" t="s">
        <v>136</v>
      </c>
      <c r="D38" s="39" t="s">
        <v>170</v>
      </c>
      <c r="E38" s="37" t="s">
        <v>177</v>
      </c>
      <c r="F38" s="200" t="s">
        <v>178</v>
      </c>
      <c r="G38" s="188" t="s">
        <v>402</v>
      </c>
      <c r="H38" s="189">
        <f>'FY12 chem site net costs'!Q119</f>
        <v>0</v>
      </c>
      <c r="I38" s="189">
        <f>'FY12 chem site net costs'!R119</f>
        <v>0</v>
      </c>
      <c r="J38" s="435">
        <f>'FY12 Eco site costs'!Q59</f>
        <v>14122.436654066438</v>
      </c>
      <c r="K38" s="190"/>
      <c r="L38" s="190"/>
      <c r="M38" s="190"/>
    </row>
    <row r="39" spans="1:13" s="155" customFormat="1" ht="12" customHeight="1" x14ac:dyDescent="0.2">
      <c r="A39" s="46" t="s">
        <v>32</v>
      </c>
      <c r="B39" s="43" t="s">
        <v>116</v>
      </c>
      <c r="C39" s="43" t="s">
        <v>140</v>
      </c>
      <c r="D39" s="44" t="s">
        <v>141</v>
      </c>
      <c r="E39" s="46" t="s">
        <v>179</v>
      </c>
      <c r="F39" s="46" t="s">
        <v>180</v>
      </c>
      <c r="G39" s="192" t="s">
        <v>393</v>
      </c>
      <c r="H39" s="193">
        <f>'FY12 chem site net costs'!Q68</f>
        <v>0</v>
      </c>
      <c r="I39" s="193">
        <f>'FY12 chem site net costs'!R68</f>
        <v>0</v>
      </c>
      <c r="J39" s="434">
        <f>'FY12 Eco site costs'!Q36</f>
        <v>0</v>
      </c>
      <c r="K39" s="194"/>
      <c r="L39" s="194"/>
      <c r="M39" s="194"/>
    </row>
    <row r="40" spans="1:13" s="150" customFormat="1" ht="12" customHeight="1" x14ac:dyDescent="0.2">
      <c r="A40" s="46" t="s">
        <v>32</v>
      </c>
      <c r="B40" s="43" t="s">
        <v>116</v>
      </c>
      <c r="C40" s="43" t="s">
        <v>140</v>
      </c>
      <c r="D40" s="44" t="s">
        <v>141</v>
      </c>
      <c r="E40" s="46" t="s">
        <v>181</v>
      </c>
      <c r="F40" s="46" t="s">
        <v>182</v>
      </c>
      <c r="G40" s="192" t="s">
        <v>395</v>
      </c>
      <c r="H40" s="193">
        <f>'FY12 chem site net costs'!Q69</f>
        <v>0</v>
      </c>
      <c r="I40" s="193">
        <f>'FY12 chem site net costs'!R69</f>
        <v>0</v>
      </c>
      <c r="J40" s="199"/>
      <c r="K40" s="194"/>
      <c r="L40" s="194"/>
      <c r="M40" s="194"/>
    </row>
    <row r="41" spans="1:13" s="151" customFormat="1" ht="12" customHeight="1" x14ac:dyDescent="0.2">
      <c r="A41" s="37" t="s">
        <v>44</v>
      </c>
      <c r="B41" s="38" t="s">
        <v>116</v>
      </c>
      <c r="C41" s="38" t="s">
        <v>140</v>
      </c>
      <c r="D41" s="39" t="s">
        <v>185</v>
      </c>
      <c r="E41" s="37" t="s">
        <v>186</v>
      </c>
      <c r="F41" s="37" t="s">
        <v>187</v>
      </c>
      <c r="G41" s="188" t="s">
        <v>395</v>
      </c>
      <c r="H41" s="189">
        <f>'FY12 chem site net costs'!Q85</f>
        <v>0</v>
      </c>
      <c r="I41" s="189">
        <f>'FY12 chem site net costs'!R85</f>
        <v>0</v>
      </c>
      <c r="J41" s="435">
        <f>'FY12 Eco site costs'!Q43</f>
        <v>23450.196512323804</v>
      </c>
      <c r="K41" s="190"/>
      <c r="L41" s="190"/>
      <c r="M41" s="190"/>
    </row>
    <row r="42" spans="1:13" s="151" customFormat="1" ht="12" customHeight="1" x14ac:dyDescent="0.2">
      <c r="A42" s="37" t="s">
        <v>44</v>
      </c>
      <c r="B42" s="38" t="s">
        <v>116</v>
      </c>
      <c r="C42" s="38" t="s">
        <v>140</v>
      </c>
      <c r="D42" s="39" t="s">
        <v>185</v>
      </c>
      <c r="E42" s="37" t="s">
        <v>188</v>
      </c>
      <c r="F42" s="37" t="s">
        <v>189</v>
      </c>
      <c r="G42" s="188" t="s">
        <v>393</v>
      </c>
      <c r="H42" s="189">
        <f>'FY12 chem site net costs'!Q86</f>
        <v>0</v>
      </c>
      <c r="I42" s="189">
        <f>'FY12 chem site net costs'!R86</f>
        <v>0</v>
      </c>
      <c r="J42" s="435">
        <f>'FY12 Eco site costs'!Q44</f>
        <v>0</v>
      </c>
      <c r="K42" s="190"/>
      <c r="L42" s="190"/>
      <c r="M42" s="190"/>
    </row>
    <row r="43" spans="1:13" s="151" customFormat="1" ht="12" customHeight="1" x14ac:dyDescent="0.2">
      <c r="A43" s="37" t="s">
        <v>44</v>
      </c>
      <c r="B43" s="38" t="s">
        <v>116</v>
      </c>
      <c r="C43" s="38" t="s">
        <v>140</v>
      </c>
      <c r="D43" s="39" t="s">
        <v>185</v>
      </c>
      <c r="E43" s="37" t="s">
        <v>190</v>
      </c>
      <c r="F43" s="37" t="s">
        <v>191</v>
      </c>
      <c r="G43" s="188" t="s">
        <v>394</v>
      </c>
      <c r="H43" s="189">
        <f>'FY12 chem site net costs'!Q87</f>
        <v>99018</v>
      </c>
      <c r="I43" s="189">
        <f>'FY12 chem site net costs'!R87</f>
        <v>0</v>
      </c>
      <c r="J43" s="435"/>
      <c r="K43" s="190"/>
      <c r="L43" s="190"/>
      <c r="M43" s="190"/>
    </row>
    <row r="44" spans="1:13" s="150" customFormat="1" ht="12" customHeight="1" x14ac:dyDescent="0.2">
      <c r="A44" s="46" t="s">
        <v>194</v>
      </c>
      <c r="B44" s="43" t="s">
        <v>116</v>
      </c>
      <c r="C44" s="43" t="s">
        <v>146</v>
      </c>
      <c r="D44" s="44" t="s">
        <v>195</v>
      </c>
      <c r="E44" s="191" t="s">
        <v>411</v>
      </c>
      <c r="F44" s="192" t="s">
        <v>412</v>
      </c>
      <c r="G44" s="192" t="s">
        <v>395</v>
      </c>
      <c r="H44" s="193">
        <f>'FY12 chem site net costs'!Q56</f>
        <v>0</v>
      </c>
      <c r="I44" s="193">
        <f>'FY12 chem site net costs'!R56</f>
        <v>2303</v>
      </c>
      <c r="J44" s="434">
        <f>'FY12 Eco site costs'!Q28</f>
        <v>0</v>
      </c>
      <c r="K44" s="194"/>
      <c r="L44" s="194"/>
      <c r="M44" s="194"/>
    </row>
    <row r="45" spans="1:13" s="150" customFormat="1" ht="12" customHeight="1" x14ac:dyDescent="0.2">
      <c r="A45" s="46" t="s">
        <v>194</v>
      </c>
      <c r="B45" s="43" t="s">
        <v>116</v>
      </c>
      <c r="C45" s="43" t="s">
        <v>146</v>
      </c>
      <c r="D45" s="44" t="s">
        <v>195</v>
      </c>
      <c r="E45" s="191" t="s">
        <v>413</v>
      </c>
      <c r="F45" s="192" t="s">
        <v>414</v>
      </c>
      <c r="G45" s="192" t="s">
        <v>395</v>
      </c>
      <c r="H45" s="193">
        <f>'FY12 chem site net costs'!Q57</f>
        <v>0</v>
      </c>
      <c r="I45" s="193">
        <f>'FY12 chem site net costs'!R57</f>
        <v>0</v>
      </c>
      <c r="J45" s="434">
        <f>'FY12 Eco site costs'!Q29</f>
        <v>7740.6571677581387</v>
      </c>
      <c r="K45" s="194"/>
      <c r="L45" s="194"/>
      <c r="M45" s="194"/>
    </row>
    <row r="46" spans="1:13" s="150" customFormat="1" ht="12" customHeight="1" x14ac:dyDescent="0.2">
      <c r="A46" s="46" t="s">
        <v>194</v>
      </c>
      <c r="B46" s="43" t="s">
        <v>116</v>
      </c>
      <c r="C46" s="43" t="s">
        <v>146</v>
      </c>
      <c r="D46" s="44" t="s">
        <v>195</v>
      </c>
      <c r="E46" s="46" t="s">
        <v>196</v>
      </c>
      <c r="F46" s="46" t="s">
        <v>197</v>
      </c>
      <c r="G46" s="192" t="s">
        <v>396</v>
      </c>
      <c r="H46" s="193">
        <f>'FY12 chem site net costs'!Q58</f>
        <v>110870</v>
      </c>
      <c r="I46" s="193">
        <f>'FY12 chem site net costs'!R58</f>
        <v>0</v>
      </c>
      <c r="J46" s="434"/>
      <c r="K46" s="194"/>
      <c r="L46" s="194"/>
      <c r="M46" s="194"/>
    </row>
    <row r="47" spans="1:13" s="150" customFormat="1" ht="12" customHeight="1" x14ac:dyDescent="0.2">
      <c r="A47" s="46" t="s">
        <v>194</v>
      </c>
      <c r="B47" s="43" t="s">
        <v>116</v>
      </c>
      <c r="C47" s="43" t="s">
        <v>146</v>
      </c>
      <c r="D47" s="44" t="s">
        <v>195</v>
      </c>
      <c r="E47" s="46" t="s">
        <v>198</v>
      </c>
      <c r="F47" s="46" t="s">
        <v>199</v>
      </c>
      <c r="G47" s="192" t="s">
        <v>393</v>
      </c>
      <c r="H47" s="193">
        <f>'FY12 chem site net costs'!Q59</f>
        <v>88284</v>
      </c>
      <c r="I47" s="193">
        <f>'FY12 chem site net costs'!R59</f>
        <v>10249</v>
      </c>
      <c r="J47" s="434">
        <f>'FY12 Eco site costs'!Q30</f>
        <v>13898.534678791924</v>
      </c>
      <c r="K47" s="194"/>
      <c r="L47" s="194"/>
      <c r="M47" s="194"/>
    </row>
    <row r="48" spans="1:13" s="151" customFormat="1" ht="12" customHeight="1" x14ac:dyDescent="0.2">
      <c r="A48" s="37" t="s">
        <v>200</v>
      </c>
      <c r="B48" s="38" t="s">
        <v>116</v>
      </c>
      <c r="C48" s="38" t="s">
        <v>136</v>
      </c>
      <c r="D48" s="39" t="s">
        <v>137</v>
      </c>
      <c r="E48" s="37" t="s">
        <v>201</v>
      </c>
      <c r="F48" s="37" t="s">
        <v>202</v>
      </c>
      <c r="G48" s="188" t="s">
        <v>395</v>
      </c>
      <c r="H48" s="189">
        <f>'FY12 chem site net costs'!Q110</f>
        <v>88482</v>
      </c>
      <c r="I48" s="189">
        <f>'FY12 chem site net costs'!R110</f>
        <v>15172</v>
      </c>
      <c r="J48" s="435"/>
      <c r="K48" s="190"/>
      <c r="L48" s="190"/>
      <c r="M48" s="190"/>
    </row>
    <row r="49" spans="1:13" s="151" customFormat="1" ht="12" customHeight="1" x14ac:dyDescent="0.2">
      <c r="A49" s="37" t="s">
        <v>200</v>
      </c>
      <c r="B49" s="38" t="s">
        <v>116</v>
      </c>
      <c r="C49" s="38" t="s">
        <v>136</v>
      </c>
      <c r="D49" s="39" t="s">
        <v>137</v>
      </c>
      <c r="E49" s="37" t="s">
        <v>203</v>
      </c>
      <c r="F49" s="201" t="s">
        <v>204</v>
      </c>
      <c r="G49" s="188" t="s">
        <v>395</v>
      </c>
      <c r="H49" s="189">
        <f>'FY12 chem site net costs'!Q111</f>
        <v>0</v>
      </c>
      <c r="I49" s="189">
        <f>'FY12 chem site net costs'!R111</f>
        <v>15172</v>
      </c>
      <c r="J49" s="435">
        <f>'FY12 Eco site costs'!Q54</f>
        <v>14507.090907058468</v>
      </c>
      <c r="K49" s="190"/>
      <c r="L49" s="190"/>
      <c r="M49" s="190"/>
    </row>
    <row r="50" spans="1:13" s="151" customFormat="1" ht="12" customHeight="1" x14ac:dyDescent="0.2">
      <c r="A50" s="37" t="s">
        <v>200</v>
      </c>
      <c r="B50" s="38" t="s">
        <v>116</v>
      </c>
      <c r="C50" s="38" t="s">
        <v>136</v>
      </c>
      <c r="D50" s="39" t="s">
        <v>137</v>
      </c>
      <c r="E50" s="37" t="s">
        <v>205</v>
      </c>
      <c r="F50" s="37" t="s">
        <v>206</v>
      </c>
      <c r="G50" s="188" t="s">
        <v>393</v>
      </c>
      <c r="H50" s="189">
        <f>'FY12 chem site net costs'!Q112</f>
        <v>0</v>
      </c>
      <c r="I50" s="189">
        <f>'FY12 chem site net costs'!R112</f>
        <v>7586</v>
      </c>
      <c r="J50" s="435">
        <f>'FY12 Eco site costs'!Q55</f>
        <v>0</v>
      </c>
      <c r="K50" s="190"/>
      <c r="L50" s="190"/>
      <c r="M50" s="190"/>
    </row>
    <row r="51" spans="1:13" s="151" customFormat="1" ht="12" customHeight="1" x14ac:dyDescent="0.2">
      <c r="A51" s="37" t="s">
        <v>200</v>
      </c>
      <c r="B51" s="38" t="s">
        <v>116</v>
      </c>
      <c r="C51" s="38" t="s">
        <v>136</v>
      </c>
      <c r="D51" s="39" t="s">
        <v>137</v>
      </c>
      <c r="E51" s="37" t="s">
        <v>207</v>
      </c>
      <c r="F51" s="37" t="s">
        <v>208</v>
      </c>
      <c r="G51" s="202" t="s">
        <v>396</v>
      </c>
      <c r="H51" s="189">
        <f>'FY12 chem site net costs'!Q113</f>
        <v>87188</v>
      </c>
      <c r="I51" s="189">
        <f>'FY12 chem site net costs'!R113</f>
        <v>0</v>
      </c>
      <c r="J51" s="435"/>
      <c r="K51" s="190"/>
      <c r="L51" s="190"/>
      <c r="M51" s="190"/>
    </row>
    <row r="52" spans="1:13" s="150" customFormat="1" ht="12" customHeight="1" x14ac:dyDescent="0.2">
      <c r="A52" s="46" t="s">
        <v>27</v>
      </c>
      <c r="B52" s="43" t="s">
        <v>116</v>
      </c>
      <c r="C52" s="43" t="s">
        <v>146</v>
      </c>
      <c r="D52" s="44" t="s">
        <v>195</v>
      </c>
      <c r="E52" s="46" t="s">
        <v>209</v>
      </c>
      <c r="F52" s="46" t="s">
        <v>210</v>
      </c>
      <c r="G52" s="192" t="s">
        <v>395</v>
      </c>
      <c r="H52" s="193">
        <f>'FY12 chem site net costs'!Q60</f>
        <v>0</v>
      </c>
      <c r="I52" s="193">
        <f>'FY12 chem site net costs'!R60</f>
        <v>0</v>
      </c>
      <c r="J52" s="434">
        <f>'FY12 Eco site costs'!Q31</f>
        <v>21920.396302044315</v>
      </c>
      <c r="K52" s="194"/>
      <c r="L52" s="194"/>
      <c r="M52" s="194"/>
    </row>
    <row r="53" spans="1:13" s="150" customFormat="1" ht="12" customHeight="1" x14ac:dyDescent="0.2">
      <c r="A53" s="46" t="s">
        <v>27</v>
      </c>
      <c r="B53" s="43" t="s">
        <v>116</v>
      </c>
      <c r="C53" s="43" t="s">
        <v>146</v>
      </c>
      <c r="D53" s="44" t="s">
        <v>195</v>
      </c>
      <c r="E53" s="191" t="s">
        <v>415</v>
      </c>
      <c r="F53" s="192" t="s">
        <v>416</v>
      </c>
      <c r="G53" s="192" t="s">
        <v>395</v>
      </c>
      <c r="H53" s="193">
        <f>'FY12 chem site net costs'!Q61</f>
        <v>81933</v>
      </c>
      <c r="I53" s="193">
        <f>'FY12 chem site net costs'!R61</f>
        <v>0</v>
      </c>
      <c r="J53" s="434">
        <f>'FY12 Eco site costs'!Q32</f>
        <v>17704.811272458064</v>
      </c>
      <c r="K53" s="194"/>
      <c r="L53" s="194"/>
      <c r="M53" s="194"/>
    </row>
    <row r="54" spans="1:13" s="150" customFormat="1" ht="12" customHeight="1" x14ac:dyDescent="0.2">
      <c r="A54" s="46" t="s">
        <v>27</v>
      </c>
      <c r="B54" s="43" t="s">
        <v>116</v>
      </c>
      <c r="C54" s="43" t="s">
        <v>146</v>
      </c>
      <c r="D54" s="44" t="s">
        <v>195</v>
      </c>
      <c r="E54" s="191" t="s">
        <v>417</v>
      </c>
      <c r="F54" s="192" t="s">
        <v>418</v>
      </c>
      <c r="G54" s="192" t="s">
        <v>393</v>
      </c>
      <c r="H54" s="193">
        <f>'FY12 chem site net costs'!Q62</f>
        <v>0</v>
      </c>
      <c r="I54" s="193">
        <f>'FY12 chem site net costs'!R62</f>
        <v>14144</v>
      </c>
      <c r="J54" s="434">
        <f>'FY12 Eco site costs'!Q33</f>
        <v>0</v>
      </c>
      <c r="K54" s="194"/>
      <c r="L54" s="194"/>
      <c r="M54" s="194"/>
    </row>
    <row r="55" spans="1:13" s="151" customFormat="1" ht="12" customHeight="1" x14ac:dyDescent="0.2">
      <c r="A55" s="37" t="s">
        <v>41</v>
      </c>
      <c r="B55" s="38" t="s">
        <v>211</v>
      </c>
      <c r="C55" s="38" t="s">
        <v>140</v>
      </c>
      <c r="D55" s="39" t="s">
        <v>195</v>
      </c>
      <c r="E55" s="196" t="s">
        <v>385</v>
      </c>
      <c r="F55" s="188" t="s">
        <v>386</v>
      </c>
      <c r="G55" s="188" t="s">
        <v>395</v>
      </c>
      <c r="H55" s="189">
        <f>'FY12 chem site net costs'!Q41</f>
        <v>96188</v>
      </c>
      <c r="I55" s="189">
        <f>'FY12 chem site net costs'!R41</f>
        <v>7862</v>
      </c>
      <c r="J55" s="435">
        <f>'FY12 Eco site costs'!Q22</f>
        <v>17084.495740884591</v>
      </c>
      <c r="K55" s="190"/>
      <c r="L55" s="190"/>
      <c r="M55" s="190"/>
    </row>
    <row r="56" spans="1:13" s="151" customFormat="1" ht="12" customHeight="1" x14ac:dyDescent="0.2">
      <c r="A56" s="37" t="s">
        <v>41</v>
      </c>
      <c r="B56" s="38" t="s">
        <v>211</v>
      </c>
      <c r="C56" s="38" t="s">
        <v>140</v>
      </c>
      <c r="D56" s="39" t="s">
        <v>195</v>
      </c>
      <c r="E56" s="37" t="s">
        <v>212</v>
      </c>
      <c r="F56" s="37" t="s">
        <v>213</v>
      </c>
      <c r="G56" s="188" t="s">
        <v>393</v>
      </c>
      <c r="H56" s="189">
        <f>'FY12 chem site net costs'!Q42</f>
        <v>0</v>
      </c>
      <c r="I56" s="189">
        <f>'FY12 chem site net costs'!R42</f>
        <v>15725</v>
      </c>
      <c r="J56" s="435">
        <f>'FY12 Eco site costs'!Q23</f>
        <v>0</v>
      </c>
      <c r="K56" s="190"/>
      <c r="L56" s="190"/>
      <c r="M56" s="190"/>
    </row>
    <row r="57" spans="1:13" s="151" customFormat="1" ht="12" customHeight="1" x14ac:dyDescent="0.2">
      <c r="A57" s="37" t="s">
        <v>41</v>
      </c>
      <c r="B57" s="38" t="s">
        <v>211</v>
      </c>
      <c r="C57" s="38" t="s">
        <v>140</v>
      </c>
      <c r="D57" s="39" t="s">
        <v>195</v>
      </c>
      <c r="E57" s="37" t="s">
        <v>214</v>
      </c>
      <c r="F57" s="37" t="s">
        <v>215</v>
      </c>
      <c r="G57" s="188" t="s">
        <v>396</v>
      </c>
      <c r="H57" s="189">
        <f>'FY12 chem site net costs'!Q43</f>
        <v>36187</v>
      </c>
      <c r="I57" s="189">
        <f>'FY12 chem site net costs'!R43</f>
        <v>0</v>
      </c>
      <c r="J57" s="435"/>
      <c r="K57" s="190"/>
      <c r="L57" s="190"/>
      <c r="M57" s="190"/>
    </row>
    <row r="58" spans="1:13" s="151" customFormat="1" ht="12" customHeight="1" x14ac:dyDescent="0.2">
      <c r="A58" s="37" t="s">
        <v>41</v>
      </c>
      <c r="B58" s="38" t="s">
        <v>211</v>
      </c>
      <c r="C58" s="38" t="s">
        <v>140</v>
      </c>
      <c r="D58" s="39" t="s">
        <v>195</v>
      </c>
      <c r="E58" s="37" t="s">
        <v>762</v>
      </c>
      <c r="F58" s="37" t="s">
        <v>764</v>
      </c>
      <c r="G58" s="188" t="s">
        <v>396</v>
      </c>
      <c r="H58" s="189">
        <f>'FY12 chem site net costs'!Q44</f>
        <v>39161.5</v>
      </c>
      <c r="I58" s="189">
        <f>'FY12 chem site net costs'!R44</f>
        <v>0</v>
      </c>
      <c r="J58" s="435"/>
      <c r="K58" s="190"/>
      <c r="L58" s="190"/>
      <c r="M58" s="190"/>
    </row>
    <row r="59" spans="1:13" s="150" customFormat="1" ht="12" customHeight="1" x14ac:dyDescent="0.2">
      <c r="A59" s="46" t="s">
        <v>10</v>
      </c>
      <c r="B59" s="43" t="s">
        <v>211</v>
      </c>
      <c r="C59" s="43" t="s">
        <v>146</v>
      </c>
      <c r="D59" s="44" t="s">
        <v>147</v>
      </c>
      <c r="E59" s="46" t="s">
        <v>216</v>
      </c>
      <c r="F59" s="46" t="s">
        <v>217</v>
      </c>
      <c r="G59" s="192" t="s">
        <v>395</v>
      </c>
      <c r="H59" s="193">
        <f>'FY12 chem site net costs'!Q8</f>
        <v>0</v>
      </c>
      <c r="I59" s="193">
        <f>'FY12 chem site net costs'!R8</f>
        <v>15496</v>
      </c>
      <c r="J59" s="434">
        <f>'FY12 Eco site costs'!Q7</f>
        <v>0</v>
      </c>
      <c r="K59" s="194"/>
      <c r="L59" s="194"/>
      <c r="M59" s="194"/>
    </row>
    <row r="60" spans="1:13" s="150" customFormat="1" ht="12" customHeight="1" x14ac:dyDescent="0.2">
      <c r="A60" s="46" t="s">
        <v>10</v>
      </c>
      <c r="B60" s="43" t="s">
        <v>211</v>
      </c>
      <c r="C60" s="43" t="s">
        <v>146</v>
      </c>
      <c r="D60" s="44" t="s">
        <v>147</v>
      </c>
      <c r="E60" s="46" t="s">
        <v>218</v>
      </c>
      <c r="F60" s="46" t="s">
        <v>219</v>
      </c>
      <c r="G60" s="192" t="s">
        <v>393</v>
      </c>
      <c r="H60" s="193">
        <f>'FY12 chem site net costs'!Q9</f>
        <v>77820</v>
      </c>
      <c r="I60" s="193">
        <f>'FY12 chem site net costs'!R9</f>
        <v>14104</v>
      </c>
      <c r="J60" s="434">
        <f>'FY12 Eco site costs'!Q8</f>
        <v>13930.615172879601</v>
      </c>
      <c r="K60" s="194"/>
      <c r="L60" s="194"/>
      <c r="M60" s="194"/>
    </row>
    <row r="61" spans="1:13" s="150" customFormat="1" ht="12" customHeight="1" x14ac:dyDescent="0.2">
      <c r="A61" s="46" t="s">
        <v>10</v>
      </c>
      <c r="B61" s="43" t="s">
        <v>211</v>
      </c>
      <c r="C61" s="43" t="s">
        <v>146</v>
      </c>
      <c r="D61" s="44" t="s">
        <v>147</v>
      </c>
      <c r="E61" s="46" t="s">
        <v>220</v>
      </c>
      <c r="F61" s="46" t="s">
        <v>221</v>
      </c>
      <c r="G61" s="192" t="s">
        <v>395</v>
      </c>
      <c r="H61" s="193">
        <f>'FY12 chem site net costs'!Q10</f>
        <v>0</v>
      </c>
      <c r="I61" s="193">
        <f>'FY12 chem site net costs'!R10</f>
        <v>0</v>
      </c>
      <c r="J61" s="434"/>
      <c r="K61" s="194"/>
      <c r="L61" s="194"/>
      <c r="M61" s="194"/>
    </row>
    <row r="62" spans="1:13" s="151" customFormat="1" ht="12" customHeight="1" x14ac:dyDescent="0.2">
      <c r="A62" s="37" t="s">
        <v>25</v>
      </c>
      <c r="B62" s="38" t="s">
        <v>211</v>
      </c>
      <c r="C62" s="38" t="s">
        <v>146</v>
      </c>
      <c r="D62" s="39" t="s">
        <v>195</v>
      </c>
      <c r="E62" s="37" t="s">
        <v>222</v>
      </c>
      <c r="F62" s="37" t="s">
        <v>223</v>
      </c>
      <c r="G62" s="188" t="s">
        <v>395</v>
      </c>
      <c r="H62" s="189">
        <f>'FY12 chem site net costs'!Q45</f>
        <v>0</v>
      </c>
      <c r="I62" s="189">
        <f>'FY12 chem site net costs'!R45</f>
        <v>16328</v>
      </c>
      <c r="J62" s="435">
        <f>'FY12 Eco site costs'!Q24</f>
        <v>0</v>
      </c>
      <c r="K62" s="189"/>
      <c r="L62" s="190"/>
      <c r="M62" s="190"/>
    </row>
    <row r="63" spans="1:13" s="151" customFormat="1" ht="12" customHeight="1" x14ac:dyDescent="0.2">
      <c r="A63" s="37" t="s">
        <v>25</v>
      </c>
      <c r="B63" s="38" t="s">
        <v>211</v>
      </c>
      <c r="C63" s="38" t="s">
        <v>146</v>
      </c>
      <c r="D63" s="39" t="s">
        <v>195</v>
      </c>
      <c r="E63" s="196" t="s">
        <v>419</v>
      </c>
      <c r="F63" s="188" t="s">
        <v>420</v>
      </c>
      <c r="G63" s="188" t="s">
        <v>395</v>
      </c>
      <c r="H63" s="189">
        <f>'FY12 chem site net costs'!Q46</f>
        <v>0</v>
      </c>
      <c r="I63" s="189">
        <f>'FY12 chem site net costs'!R46</f>
        <v>0</v>
      </c>
      <c r="J63" s="435">
        <f>'FY12 Eco site costs'!Q25</f>
        <v>20625.252745761114</v>
      </c>
      <c r="K63" s="189"/>
      <c r="L63" s="190"/>
      <c r="M63" s="190"/>
    </row>
    <row r="64" spans="1:13" s="151" customFormat="1" ht="12" customHeight="1" x14ac:dyDescent="0.2">
      <c r="A64" s="37" t="s">
        <v>25</v>
      </c>
      <c r="B64" s="38" t="s">
        <v>211</v>
      </c>
      <c r="C64" s="38" t="s">
        <v>146</v>
      </c>
      <c r="D64" s="39" t="s">
        <v>195</v>
      </c>
      <c r="E64" s="37" t="s">
        <v>224</v>
      </c>
      <c r="F64" s="37" t="s">
        <v>225</v>
      </c>
      <c r="G64" s="188" t="s">
        <v>395</v>
      </c>
      <c r="H64" s="189">
        <f>'FY12 chem site net costs'!Q47</f>
        <v>117473</v>
      </c>
      <c r="I64" s="189">
        <f>'FY12 chem site net costs'!R47</f>
        <v>0</v>
      </c>
      <c r="J64" s="197"/>
      <c r="K64" s="190"/>
      <c r="L64" s="190"/>
      <c r="M64" s="190"/>
    </row>
    <row r="65" spans="1:13" s="151" customFormat="1" ht="12" customHeight="1" x14ac:dyDescent="0.2">
      <c r="A65" s="37" t="s">
        <v>25</v>
      </c>
      <c r="B65" s="38" t="s">
        <v>211</v>
      </c>
      <c r="C65" s="38" t="s">
        <v>146</v>
      </c>
      <c r="D65" s="39" t="s">
        <v>195</v>
      </c>
      <c r="E65" s="37" t="s">
        <v>226</v>
      </c>
      <c r="F65" s="37" t="s">
        <v>227</v>
      </c>
      <c r="G65" s="188" t="s">
        <v>395</v>
      </c>
      <c r="H65" s="189">
        <f>'FY12 chem site net costs'!Q48</f>
        <v>0</v>
      </c>
      <c r="I65" s="189">
        <f>'FY12 chem site net costs'!R48</f>
        <v>0</v>
      </c>
      <c r="J65" s="197"/>
      <c r="K65" s="190"/>
      <c r="L65" s="190"/>
      <c r="M65" s="190"/>
    </row>
    <row r="66" spans="1:13" s="155" customFormat="1" ht="12" customHeight="1" x14ac:dyDescent="0.2">
      <c r="A66" s="46" t="s">
        <v>9</v>
      </c>
      <c r="B66" s="43" t="s">
        <v>211</v>
      </c>
      <c r="C66" s="43" t="s">
        <v>146</v>
      </c>
      <c r="D66" s="44" t="s">
        <v>147</v>
      </c>
      <c r="E66" s="46" t="s">
        <v>228</v>
      </c>
      <c r="F66" s="46" t="s">
        <v>229</v>
      </c>
      <c r="G66" s="192" t="s">
        <v>394</v>
      </c>
      <c r="H66" s="193">
        <f>'FY12 chem site net costs'!Q11</f>
        <v>109929</v>
      </c>
      <c r="I66" s="193">
        <f>'FY12 chem site net costs'!R11</f>
        <v>0</v>
      </c>
      <c r="J66" s="434"/>
      <c r="K66" s="194"/>
      <c r="L66" s="194"/>
      <c r="M66" s="194"/>
    </row>
    <row r="67" spans="1:13" s="155" customFormat="1" ht="12" customHeight="1" x14ac:dyDescent="0.2">
      <c r="A67" s="46" t="s">
        <v>9</v>
      </c>
      <c r="B67" s="43" t="s">
        <v>211</v>
      </c>
      <c r="C67" s="43" t="s">
        <v>146</v>
      </c>
      <c r="D67" s="44" t="s">
        <v>147</v>
      </c>
      <c r="E67" s="191" t="s">
        <v>421</v>
      </c>
      <c r="F67" s="192" t="s">
        <v>422</v>
      </c>
      <c r="G67" s="192" t="s">
        <v>395</v>
      </c>
      <c r="H67" s="193">
        <f>'FY12 chem site net costs'!Q12</f>
        <v>0</v>
      </c>
      <c r="I67" s="193">
        <f>'FY12 chem site net costs'!R12</f>
        <v>0</v>
      </c>
      <c r="J67" s="434">
        <f>'FY12 Eco site costs'!Q9</f>
        <v>0</v>
      </c>
      <c r="K67" s="194"/>
      <c r="L67" s="194"/>
      <c r="M67" s="194"/>
    </row>
    <row r="68" spans="1:13" s="151" customFormat="1" ht="12" customHeight="1" x14ac:dyDescent="0.2">
      <c r="A68" s="37" t="s">
        <v>12</v>
      </c>
      <c r="B68" s="38" t="s">
        <v>211</v>
      </c>
      <c r="C68" s="38" t="s">
        <v>146</v>
      </c>
      <c r="D68" s="39" t="s">
        <v>195</v>
      </c>
      <c r="E68" s="37" t="s">
        <v>230</v>
      </c>
      <c r="F68" s="37" t="s">
        <v>231</v>
      </c>
      <c r="G68" s="188" t="s">
        <v>395</v>
      </c>
      <c r="H68" s="189">
        <f>'FY12 chem site net costs'!Q49</f>
        <v>82677</v>
      </c>
      <c r="I68" s="189">
        <f>'FY12 chem site net costs'!R49</f>
        <v>0</v>
      </c>
      <c r="J68" s="197"/>
      <c r="K68" s="190"/>
      <c r="L68" s="190"/>
      <c r="M68" s="190"/>
    </row>
    <row r="69" spans="1:13" s="151" customFormat="1" ht="12" customHeight="1" x14ac:dyDescent="0.2">
      <c r="A69" s="37" t="s">
        <v>12</v>
      </c>
      <c r="B69" s="38" t="s">
        <v>211</v>
      </c>
      <c r="C69" s="38" t="s">
        <v>146</v>
      </c>
      <c r="D69" s="39" t="s">
        <v>195</v>
      </c>
      <c r="E69" s="37" t="s">
        <v>232</v>
      </c>
      <c r="F69" s="37" t="s">
        <v>233</v>
      </c>
      <c r="G69" s="188" t="s">
        <v>395</v>
      </c>
      <c r="H69" s="189">
        <f>'FY12 chem site net costs'!Q50</f>
        <v>0</v>
      </c>
      <c r="I69" s="189">
        <f>'FY12 chem site net costs'!R50</f>
        <v>0</v>
      </c>
      <c r="J69" s="197"/>
      <c r="K69" s="190"/>
      <c r="L69" s="190"/>
      <c r="M69" s="190"/>
    </row>
    <row r="70" spans="1:13" s="150" customFormat="1" ht="12" customHeight="1" x14ac:dyDescent="0.2">
      <c r="A70" s="46" t="s">
        <v>37</v>
      </c>
      <c r="B70" s="43" t="s">
        <v>211</v>
      </c>
      <c r="C70" s="43" t="s">
        <v>117</v>
      </c>
      <c r="D70" s="44" t="s">
        <v>185</v>
      </c>
      <c r="E70" s="46" t="s">
        <v>236</v>
      </c>
      <c r="F70" s="46" t="s">
        <v>237</v>
      </c>
      <c r="G70" s="192" t="s">
        <v>396</v>
      </c>
      <c r="H70" s="193">
        <f>'FY12 chem site net costs'!Q78</f>
        <v>79177</v>
      </c>
      <c r="I70" s="193">
        <f>'FY12 chem site net costs'!R78</f>
        <v>0</v>
      </c>
      <c r="J70" s="434"/>
      <c r="K70" s="194"/>
      <c r="L70" s="194"/>
      <c r="M70" s="194"/>
    </row>
    <row r="71" spans="1:13" s="151" customFormat="1" ht="12" customHeight="1" x14ac:dyDescent="0.2">
      <c r="A71" s="37" t="s">
        <v>35</v>
      </c>
      <c r="B71" s="38" t="s">
        <v>211</v>
      </c>
      <c r="C71" s="38" t="s">
        <v>140</v>
      </c>
      <c r="D71" s="39" t="s">
        <v>141</v>
      </c>
      <c r="E71" s="37" t="s">
        <v>857</v>
      </c>
      <c r="F71" s="37" t="s">
        <v>858</v>
      </c>
      <c r="G71" s="188" t="s">
        <v>395</v>
      </c>
      <c r="H71" s="189">
        <f>'FY12 chem site net costs'!Q82</f>
        <v>0</v>
      </c>
      <c r="I71" s="189">
        <f>'FY12 chem site net costs'!R82</f>
        <v>0</v>
      </c>
      <c r="J71" s="435"/>
      <c r="K71" s="190"/>
      <c r="L71" s="190"/>
      <c r="M71" s="190"/>
    </row>
    <row r="72" spans="1:13" s="151" customFormat="1" ht="12" customHeight="1" x14ac:dyDescent="0.2">
      <c r="A72" s="37" t="s">
        <v>35</v>
      </c>
      <c r="B72" s="38" t="s">
        <v>211</v>
      </c>
      <c r="C72" s="38" t="s">
        <v>140</v>
      </c>
      <c r="D72" s="39" t="s">
        <v>141</v>
      </c>
      <c r="E72" s="37" t="s">
        <v>238</v>
      </c>
      <c r="F72" s="37" t="s">
        <v>239</v>
      </c>
      <c r="G72" s="188" t="s">
        <v>395</v>
      </c>
      <c r="H72" s="189">
        <f>'FY12 chem site net costs'!Q79</f>
        <v>0</v>
      </c>
      <c r="I72" s="189">
        <f>'FY12 chem site net costs'!R79</f>
        <v>14872</v>
      </c>
      <c r="J72" s="435">
        <f>'FY12 Eco site costs'!Q39</f>
        <v>0</v>
      </c>
      <c r="K72" s="190"/>
      <c r="L72" s="190"/>
      <c r="M72" s="190"/>
    </row>
    <row r="73" spans="1:13" s="151" customFormat="1" ht="12" customHeight="1" x14ac:dyDescent="0.2">
      <c r="A73" s="37" t="s">
        <v>35</v>
      </c>
      <c r="B73" s="38" t="s">
        <v>211</v>
      </c>
      <c r="C73" s="38" t="s">
        <v>140</v>
      </c>
      <c r="D73" s="39" t="s">
        <v>141</v>
      </c>
      <c r="E73" s="196" t="s">
        <v>424</v>
      </c>
      <c r="F73" s="188" t="s">
        <v>425</v>
      </c>
      <c r="G73" s="188" t="s">
        <v>395</v>
      </c>
      <c r="H73" s="189">
        <f>'FY12 chem site net costs'!Q80</f>
        <v>0</v>
      </c>
      <c r="I73" s="189">
        <f>'FY12 chem site net costs'!R80</f>
        <v>0</v>
      </c>
      <c r="J73" s="435"/>
      <c r="K73" s="190"/>
      <c r="L73" s="190"/>
      <c r="M73" s="190"/>
    </row>
    <row r="74" spans="1:13" s="151" customFormat="1" ht="12" customHeight="1" x14ac:dyDescent="0.2">
      <c r="A74" s="37" t="s">
        <v>35</v>
      </c>
      <c r="B74" s="38" t="s">
        <v>211</v>
      </c>
      <c r="C74" s="38" t="s">
        <v>140</v>
      </c>
      <c r="D74" s="39" t="s">
        <v>141</v>
      </c>
      <c r="E74" s="37" t="s">
        <v>240</v>
      </c>
      <c r="F74" s="37" t="s">
        <v>241</v>
      </c>
      <c r="G74" s="188" t="s">
        <v>395</v>
      </c>
      <c r="H74" s="189">
        <f>'FY12 chem site net costs'!Q81</f>
        <v>25942</v>
      </c>
      <c r="I74" s="189">
        <f>'FY12 chem site net costs'!R81</f>
        <v>0</v>
      </c>
      <c r="J74" s="435">
        <f>'FY12 Eco site costs'!Q40</f>
        <v>19812.964435297337</v>
      </c>
      <c r="K74" s="190"/>
      <c r="L74" s="190"/>
      <c r="M74" s="190"/>
    </row>
    <row r="75" spans="1:13" s="150" customFormat="1" ht="12" customHeight="1" x14ac:dyDescent="0.2">
      <c r="A75" s="46" t="s">
        <v>242</v>
      </c>
      <c r="B75" s="43" t="s">
        <v>211</v>
      </c>
      <c r="C75" s="43" t="s">
        <v>136</v>
      </c>
      <c r="D75" s="44" t="s">
        <v>137</v>
      </c>
      <c r="E75" s="46" t="s">
        <v>243</v>
      </c>
      <c r="F75" s="46" t="s">
        <v>244</v>
      </c>
      <c r="G75" s="192" t="s">
        <v>402</v>
      </c>
      <c r="H75" s="193">
        <f>'FY12 chem site net costs'!Q104</f>
        <v>0</v>
      </c>
      <c r="I75" s="193">
        <f>'FY12 chem site net costs'!R104</f>
        <v>0</v>
      </c>
      <c r="J75" s="434">
        <f>'FY12 Eco site costs'!Q51</f>
        <v>8105.0267864417938</v>
      </c>
      <c r="K75" s="194"/>
      <c r="L75" s="194"/>
      <c r="M75" s="194"/>
    </row>
    <row r="76" spans="1:13" s="150" customFormat="1" ht="12" customHeight="1" x14ac:dyDescent="0.2">
      <c r="A76" s="46" t="s">
        <v>242</v>
      </c>
      <c r="B76" s="43" t="s">
        <v>211</v>
      </c>
      <c r="C76" s="43" t="s">
        <v>136</v>
      </c>
      <c r="D76" s="44" t="s">
        <v>137</v>
      </c>
      <c r="E76" s="46" t="s">
        <v>245</v>
      </c>
      <c r="F76" s="46" t="s">
        <v>246</v>
      </c>
      <c r="G76" s="192" t="s">
        <v>395</v>
      </c>
      <c r="H76" s="193">
        <f>'FY12 chem site net costs'!Q105</f>
        <v>0</v>
      </c>
      <c r="I76" s="193">
        <f>'FY12 chem site net costs'!R105</f>
        <v>14860</v>
      </c>
      <c r="J76" s="434">
        <f>'FY12 Eco site costs'!Q52</f>
        <v>0</v>
      </c>
      <c r="K76" s="194"/>
      <c r="L76" s="194"/>
      <c r="M76" s="194"/>
    </row>
    <row r="77" spans="1:13" s="151" customFormat="1" ht="12" customHeight="1" x14ac:dyDescent="0.2">
      <c r="A77" s="37" t="s">
        <v>53</v>
      </c>
      <c r="B77" s="38" t="s">
        <v>211</v>
      </c>
      <c r="C77" s="38" t="s">
        <v>140</v>
      </c>
      <c r="D77" s="39" t="s">
        <v>157</v>
      </c>
      <c r="E77" s="196" t="s">
        <v>428</v>
      </c>
      <c r="F77" s="188" t="s">
        <v>429</v>
      </c>
      <c r="G77" s="188" t="s">
        <v>402</v>
      </c>
      <c r="H77" s="189">
        <v>0</v>
      </c>
      <c r="I77" s="189">
        <f>'FY12 chem site net costs'!R98</f>
        <v>0</v>
      </c>
      <c r="J77" s="435">
        <f>'FY12 Eco site costs'!Q48</f>
        <v>24911.451614548718</v>
      </c>
      <c r="K77" s="190"/>
      <c r="L77" s="190"/>
      <c r="M77" s="190"/>
    </row>
    <row r="78" spans="1:13" s="151" customFormat="1" ht="12" customHeight="1" x14ac:dyDescent="0.2">
      <c r="A78" s="37" t="s">
        <v>53</v>
      </c>
      <c r="B78" s="38" t="s">
        <v>211</v>
      </c>
      <c r="C78" s="38" t="s">
        <v>140</v>
      </c>
      <c r="D78" s="39" t="s">
        <v>157</v>
      </c>
      <c r="E78" s="37" t="s">
        <v>247</v>
      </c>
      <c r="F78" s="37" t="s">
        <v>248</v>
      </c>
      <c r="G78" s="188" t="s">
        <v>396</v>
      </c>
      <c r="H78" s="189">
        <f>'FY12 chem site net costs'!Q99</f>
        <v>70195</v>
      </c>
      <c r="I78" s="189">
        <f>'FY12 chem site net costs'!R99</f>
        <v>0</v>
      </c>
      <c r="J78" s="435"/>
      <c r="K78" s="190"/>
      <c r="L78" s="190"/>
      <c r="M78" s="190"/>
    </row>
    <row r="79" spans="1:13" s="150" customFormat="1" ht="12" customHeight="1" x14ac:dyDescent="0.2">
      <c r="A79" s="46" t="s">
        <v>56</v>
      </c>
      <c r="B79" s="43" t="s">
        <v>211</v>
      </c>
      <c r="C79" s="43" t="s">
        <v>136</v>
      </c>
      <c r="D79" s="44" t="s">
        <v>170</v>
      </c>
      <c r="E79" s="46" t="s">
        <v>249</v>
      </c>
      <c r="F79" s="46" t="s">
        <v>250</v>
      </c>
      <c r="G79" s="192" t="s">
        <v>395</v>
      </c>
      <c r="H79" s="193">
        <f>'FY12 chem site net costs'!Q114</f>
        <v>90774</v>
      </c>
      <c r="I79" s="193">
        <f>'FY12 chem site net costs'!R114</f>
        <v>24693</v>
      </c>
      <c r="J79" s="434">
        <f>'FY12 Eco site costs'!Q56</f>
        <v>13163.395425585773</v>
      </c>
      <c r="K79" s="194"/>
      <c r="L79" s="194"/>
      <c r="M79" s="194"/>
    </row>
    <row r="80" spans="1:13" s="150" customFormat="1" ht="12" customHeight="1" x14ac:dyDescent="0.2">
      <c r="A80" s="46" t="s">
        <v>56</v>
      </c>
      <c r="B80" s="43" t="s">
        <v>211</v>
      </c>
      <c r="C80" s="43" t="s">
        <v>136</v>
      </c>
      <c r="D80" s="44" t="s">
        <v>170</v>
      </c>
      <c r="E80" s="46" t="s">
        <v>251</v>
      </c>
      <c r="F80" s="46" t="s">
        <v>252</v>
      </c>
      <c r="G80" s="192" t="s">
        <v>395</v>
      </c>
      <c r="H80" s="193">
        <f>'FY12 chem site net costs'!Q115</f>
        <v>0</v>
      </c>
      <c r="I80" s="193">
        <f>'FY12 chem site net costs'!R115</f>
        <v>0</v>
      </c>
      <c r="J80" s="434"/>
      <c r="K80" s="194"/>
      <c r="L80" s="194"/>
      <c r="M80" s="194"/>
    </row>
    <row r="81" spans="1:13" s="151" customFormat="1" ht="12" customHeight="1" x14ac:dyDescent="0.2">
      <c r="A81" s="37" t="s">
        <v>253</v>
      </c>
      <c r="B81" s="38" t="s">
        <v>211</v>
      </c>
      <c r="C81" s="38" t="s">
        <v>117</v>
      </c>
      <c r="D81" s="39" t="s">
        <v>118</v>
      </c>
      <c r="E81" s="37" t="s">
        <v>254</v>
      </c>
      <c r="F81" s="37" t="s">
        <v>255</v>
      </c>
      <c r="G81" s="188" t="s">
        <v>395</v>
      </c>
      <c r="H81" s="189">
        <f>'FY12 chem site net costs'!Q32</f>
        <v>0</v>
      </c>
      <c r="I81" s="189">
        <f>'FY12 chem site net costs'!R32</f>
        <v>17331</v>
      </c>
      <c r="J81" s="435">
        <f>'FY12 Eco site costs'!Q18</f>
        <v>12273.046790828248</v>
      </c>
      <c r="K81" s="190"/>
      <c r="L81" s="190"/>
      <c r="M81" s="190"/>
    </row>
    <row r="82" spans="1:13" s="151" customFormat="1" ht="12" customHeight="1" x14ac:dyDescent="0.2">
      <c r="A82" s="37" t="s">
        <v>253</v>
      </c>
      <c r="B82" s="38" t="s">
        <v>211</v>
      </c>
      <c r="C82" s="38" t="s">
        <v>117</v>
      </c>
      <c r="D82" s="39" t="s">
        <v>118</v>
      </c>
      <c r="E82" s="37" t="s">
        <v>256</v>
      </c>
      <c r="F82" s="37" t="s">
        <v>257</v>
      </c>
      <c r="G82" s="188" t="s">
        <v>395</v>
      </c>
      <c r="H82" s="189">
        <f>'FY12 chem site net costs'!Q33</f>
        <v>0</v>
      </c>
      <c r="I82" s="189">
        <f>'FY12 chem site net costs'!R33</f>
        <v>17331</v>
      </c>
      <c r="J82" s="435">
        <f>'FY12 Eco site costs'!Q19</f>
        <v>7224.7944611821831</v>
      </c>
      <c r="K82" s="190"/>
      <c r="L82" s="190"/>
      <c r="M82" s="190"/>
    </row>
    <row r="83" spans="1:13" s="151" customFormat="1" ht="12" customHeight="1" x14ac:dyDescent="0.2">
      <c r="A83" s="37" t="s">
        <v>253</v>
      </c>
      <c r="B83" s="38" t="s">
        <v>211</v>
      </c>
      <c r="C83" s="38" t="s">
        <v>117</v>
      </c>
      <c r="D83" s="39" t="s">
        <v>118</v>
      </c>
      <c r="E83" s="37" t="s">
        <v>258</v>
      </c>
      <c r="F83" s="37" t="s">
        <v>259</v>
      </c>
      <c r="G83" s="188" t="s">
        <v>395</v>
      </c>
      <c r="H83" s="189">
        <f>'FY12 chem site net costs'!Q34</f>
        <v>61515</v>
      </c>
      <c r="I83" s="189">
        <f>'FY12 chem site net costs'!R34</f>
        <v>17331</v>
      </c>
      <c r="J83" s="435">
        <f>'FY12 Eco site costs'!Q20</f>
        <v>15788.594845285383</v>
      </c>
      <c r="K83" s="190"/>
      <c r="L83" s="190"/>
      <c r="M83" s="190"/>
    </row>
    <row r="84" spans="1:13" s="151" customFormat="1" ht="12" customHeight="1" x14ac:dyDescent="0.2">
      <c r="A84" s="37" t="s">
        <v>253</v>
      </c>
      <c r="B84" s="38" t="s">
        <v>211</v>
      </c>
      <c r="C84" s="38" t="s">
        <v>117</v>
      </c>
      <c r="D84" s="39" t="s">
        <v>118</v>
      </c>
      <c r="E84" s="37" t="s">
        <v>260</v>
      </c>
      <c r="F84" s="37" t="s">
        <v>261</v>
      </c>
      <c r="G84" s="188" t="s">
        <v>395</v>
      </c>
      <c r="H84" s="189">
        <f>'FY12 chem site net costs'!Q35</f>
        <v>0</v>
      </c>
      <c r="I84" s="189">
        <f>'FY12 chem site net costs'!R35</f>
        <v>0</v>
      </c>
      <c r="J84" s="435"/>
      <c r="K84" s="190"/>
      <c r="L84" s="190"/>
      <c r="M84" s="190"/>
    </row>
    <row r="85" spans="1:13" s="150" customFormat="1" ht="12" customHeight="1" x14ac:dyDescent="0.2">
      <c r="A85" s="46" t="s">
        <v>38</v>
      </c>
      <c r="B85" s="43" t="s">
        <v>211</v>
      </c>
      <c r="C85" s="43" t="s">
        <v>140</v>
      </c>
      <c r="D85" s="44" t="s">
        <v>185</v>
      </c>
      <c r="E85" s="46" t="s">
        <v>262</v>
      </c>
      <c r="F85" s="46" t="s">
        <v>263</v>
      </c>
      <c r="G85" s="192" t="s">
        <v>395</v>
      </c>
      <c r="H85" s="193">
        <f>'FY12 chem site net costs'!Q83</f>
        <v>78215</v>
      </c>
      <c r="I85" s="193">
        <f>'FY12 chem site net costs'!R83</f>
        <v>0</v>
      </c>
      <c r="J85" s="434">
        <f>'FY12 Eco site costs'!Q41</f>
        <v>15775.473772270325</v>
      </c>
      <c r="K85" s="194"/>
      <c r="L85" s="194"/>
      <c r="M85" s="194"/>
    </row>
    <row r="86" spans="1:13" s="150" customFormat="1" ht="12" customHeight="1" x14ac:dyDescent="0.2">
      <c r="A86" s="46" t="s">
        <v>38</v>
      </c>
      <c r="B86" s="43" t="s">
        <v>211</v>
      </c>
      <c r="C86" s="43" t="s">
        <v>140</v>
      </c>
      <c r="D86" s="44" t="s">
        <v>185</v>
      </c>
      <c r="E86" s="191" t="s">
        <v>430</v>
      </c>
      <c r="F86" s="192" t="s">
        <v>431</v>
      </c>
      <c r="G86" s="192" t="s">
        <v>402</v>
      </c>
      <c r="H86" s="193">
        <v>0</v>
      </c>
      <c r="I86" s="193">
        <f>'FY12 chem site net costs'!R84</f>
        <v>0</v>
      </c>
      <c r="J86" s="434">
        <f>'FY12 Eco site costs'!Q42</f>
        <v>11481.129139695186</v>
      </c>
      <c r="K86" s="194"/>
      <c r="L86" s="194"/>
      <c r="M86" s="194"/>
    </row>
    <row r="87" spans="1:13" s="151" customFormat="1" ht="12" customHeight="1" x14ac:dyDescent="0.2">
      <c r="A87" s="37" t="s">
        <v>29</v>
      </c>
      <c r="B87" s="38" t="s">
        <v>211</v>
      </c>
      <c r="C87" s="38" t="s">
        <v>140</v>
      </c>
      <c r="D87" s="39" t="s">
        <v>195</v>
      </c>
      <c r="E87" s="37" t="s">
        <v>264</v>
      </c>
      <c r="F87" s="37" t="s">
        <v>265</v>
      </c>
      <c r="G87" s="188" t="s">
        <v>393</v>
      </c>
      <c r="H87" s="189">
        <f>'FY12 chem site net costs'!Q53</f>
        <v>73830</v>
      </c>
      <c r="I87" s="189">
        <f>'FY12 chem site net costs'!R53</f>
        <v>15807</v>
      </c>
      <c r="J87" s="435">
        <f>'FY12 Eco site costs'!Q27</f>
        <v>14001.264453390027</v>
      </c>
      <c r="K87" s="190"/>
      <c r="L87" s="190"/>
      <c r="M87" s="190"/>
    </row>
    <row r="88" spans="1:13" s="151" customFormat="1" ht="12" customHeight="1" x14ac:dyDescent="0.2">
      <c r="A88" s="37" t="s">
        <v>29</v>
      </c>
      <c r="B88" s="38" t="s">
        <v>211</v>
      </c>
      <c r="C88" s="38" t="s">
        <v>140</v>
      </c>
      <c r="D88" s="39" t="s">
        <v>195</v>
      </c>
      <c r="E88" s="37" t="s">
        <v>266</v>
      </c>
      <c r="F88" s="37" t="s">
        <v>267</v>
      </c>
      <c r="G88" s="188" t="s">
        <v>395</v>
      </c>
      <c r="H88" s="189">
        <f>'FY12 chem site net costs'!Q54</f>
        <v>0</v>
      </c>
      <c r="I88" s="189">
        <f>'FY12 chem site net costs'!R54</f>
        <v>16508</v>
      </c>
      <c r="J88" s="435"/>
      <c r="K88" s="190"/>
      <c r="L88" s="190"/>
      <c r="M88" s="190"/>
    </row>
    <row r="89" spans="1:13" s="151" customFormat="1" ht="12" customHeight="1" x14ac:dyDescent="0.2">
      <c r="A89" s="37" t="s">
        <v>29</v>
      </c>
      <c r="B89" s="38" t="s">
        <v>211</v>
      </c>
      <c r="C89" s="38" t="s">
        <v>140</v>
      </c>
      <c r="D89" s="39" t="s">
        <v>195</v>
      </c>
      <c r="E89" s="196" t="s">
        <v>432</v>
      </c>
      <c r="F89" s="188" t="s">
        <v>433</v>
      </c>
      <c r="G89" s="188" t="s">
        <v>395</v>
      </c>
      <c r="H89" s="189">
        <f>'FY12 chem site net costs'!Q55</f>
        <v>0</v>
      </c>
      <c r="I89" s="189">
        <f>'FY12 chem site net costs'!R55</f>
        <v>3949</v>
      </c>
      <c r="J89" s="435"/>
      <c r="K89" s="190"/>
      <c r="L89" s="190"/>
      <c r="M89" s="190"/>
    </row>
    <row r="90" spans="1:13" s="150" customFormat="1" ht="12" customHeight="1" x14ac:dyDescent="0.2">
      <c r="A90" s="46" t="s">
        <v>55</v>
      </c>
      <c r="B90" s="43" t="s">
        <v>211</v>
      </c>
      <c r="C90" s="43" t="s">
        <v>136</v>
      </c>
      <c r="D90" s="44" t="s">
        <v>137</v>
      </c>
      <c r="E90" s="191" t="s">
        <v>434</v>
      </c>
      <c r="F90" s="192" t="s">
        <v>435</v>
      </c>
      <c r="G90" s="192" t="s">
        <v>395</v>
      </c>
      <c r="H90" s="193">
        <f>'FY12 chem site net costs'!Q106</f>
        <v>0</v>
      </c>
      <c r="I90" s="193">
        <f>'FY12 chem site net costs'!R106</f>
        <v>0</v>
      </c>
      <c r="J90" s="199"/>
      <c r="K90" s="194"/>
      <c r="L90" s="194"/>
      <c r="M90" s="194"/>
    </row>
    <row r="91" spans="1:13" s="150" customFormat="1" ht="12" customHeight="1" x14ac:dyDescent="0.2">
      <c r="A91" s="46" t="s">
        <v>55</v>
      </c>
      <c r="B91" s="43" t="s">
        <v>211</v>
      </c>
      <c r="C91" s="43" t="s">
        <v>136</v>
      </c>
      <c r="D91" s="44" t="s">
        <v>137</v>
      </c>
      <c r="E91" s="191" t="s">
        <v>436</v>
      </c>
      <c r="F91" s="192" t="s">
        <v>437</v>
      </c>
      <c r="G91" s="192" t="s">
        <v>395</v>
      </c>
      <c r="H91" s="193">
        <f>'FY12 chem site net costs'!Q107</f>
        <v>0</v>
      </c>
      <c r="I91" s="193">
        <f>'FY12 chem site net costs'!R107</f>
        <v>0</v>
      </c>
      <c r="J91" s="199"/>
      <c r="K91" s="194"/>
      <c r="L91" s="194"/>
      <c r="M91" s="194"/>
    </row>
    <row r="92" spans="1:13" s="150" customFormat="1" ht="12" customHeight="1" x14ac:dyDescent="0.2">
      <c r="A92" s="46" t="s">
        <v>55</v>
      </c>
      <c r="B92" s="43" t="s">
        <v>211</v>
      </c>
      <c r="C92" s="43" t="s">
        <v>136</v>
      </c>
      <c r="D92" s="44" t="s">
        <v>137</v>
      </c>
      <c r="E92" s="46" t="s">
        <v>268</v>
      </c>
      <c r="F92" s="46" t="s">
        <v>269</v>
      </c>
      <c r="G92" s="192" t="s">
        <v>395</v>
      </c>
      <c r="H92" s="193">
        <f>'FY12 chem site net costs'!Q108</f>
        <v>68093</v>
      </c>
      <c r="I92" s="193">
        <f>'FY12 chem site net costs'!R108</f>
        <v>16955</v>
      </c>
      <c r="J92" s="434">
        <f>'FY12 Eco site costs'!Q53</f>
        <v>18114.740312709131</v>
      </c>
      <c r="K92" s="194"/>
      <c r="L92" s="194"/>
      <c r="M92" s="194"/>
    </row>
    <row r="93" spans="1:13" s="150" customFormat="1" ht="12" customHeight="1" x14ac:dyDescent="0.2">
      <c r="A93" s="46" t="s">
        <v>55</v>
      </c>
      <c r="B93" s="43" t="s">
        <v>211</v>
      </c>
      <c r="C93" s="43" t="s">
        <v>136</v>
      </c>
      <c r="D93" s="44" t="s">
        <v>137</v>
      </c>
      <c r="E93" s="46" t="s">
        <v>270</v>
      </c>
      <c r="F93" s="46" t="s">
        <v>271</v>
      </c>
      <c r="G93" s="192" t="s">
        <v>395</v>
      </c>
      <c r="H93" s="193">
        <f>'FY12 chem site net costs'!Q109</f>
        <v>0</v>
      </c>
      <c r="I93" s="193">
        <f>'FY12 chem site net costs'!R109</f>
        <v>16955</v>
      </c>
      <c r="J93" s="434"/>
      <c r="K93" s="194"/>
      <c r="L93" s="194"/>
      <c r="M93" s="194"/>
    </row>
    <row r="94" spans="1:13" s="151" customFormat="1" ht="12" customHeight="1" x14ac:dyDescent="0.2">
      <c r="A94" s="37" t="s">
        <v>39</v>
      </c>
      <c r="B94" s="38" t="s">
        <v>272</v>
      </c>
      <c r="C94" s="38" t="s">
        <v>140</v>
      </c>
      <c r="D94" s="39" t="s">
        <v>185</v>
      </c>
      <c r="E94" s="196" t="s">
        <v>438</v>
      </c>
      <c r="F94" s="188" t="s">
        <v>439</v>
      </c>
      <c r="G94" s="188" t="s">
        <v>395</v>
      </c>
      <c r="H94" s="189">
        <f>'FY12 chem site net costs'!Q74</f>
        <v>0</v>
      </c>
      <c r="I94" s="189">
        <f>'FY12 chem site net costs'!R74</f>
        <v>0</v>
      </c>
      <c r="J94" s="435"/>
      <c r="K94" s="190"/>
      <c r="L94" s="190"/>
      <c r="M94" s="190"/>
    </row>
    <row r="95" spans="1:13" s="151" customFormat="1" ht="12" customHeight="1" x14ac:dyDescent="0.2">
      <c r="A95" s="37" t="s">
        <v>39</v>
      </c>
      <c r="B95" s="38" t="s">
        <v>272</v>
      </c>
      <c r="C95" s="38" t="s">
        <v>140</v>
      </c>
      <c r="D95" s="39" t="s">
        <v>185</v>
      </c>
      <c r="E95" s="196" t="s">
        <v>440</v>
      </c>
      <c r="F95" s="188" t="s">
        <v>441</v>
      </c>
      <c r="G95" s="188" t="s">
        <v>395</v>
      </c>
      <c r="H95" s="189">
        <f>'FY12 chem site net costs'!Q75</f>
        <v>0</v>
      </c>
      <c r="I95" s="189">
        <f>'FY12 chem site net costs'!R75</f>
        <v>0</v>
      </c>
      <c r="J95" s="435"/>
      <c r="K95" s="190"/>
      <c r="L95" s="190"/>
      <c r="M95" s="190"/>
    </row>
    <row r="96" spans="1:13" s="151" customFormat="1" ht="12" customHeight="1" x14ac:dyDescent="0.2">
      <c r="A96" s="37" t="s">
        <v>39</v>
      </c>
      <c r="B96" s="38" t="s">
        <v>272</v>
      </c>
      <c r="C96" s="38" t="s">
        <v>140</v>
      </c>
      <c r="D96" s="39" t="s">
        <v>185</v>
      </c>
      <c r="E96" s="37" t="s">
        <v>273</v>
      </c>
      <c r="F96" s="37" t="s">
        <v>274</v>
      </c>
      <c r="G96" s="188" t="s">
        <v>395</v>
      </c>
      <c r="H96" s="189">
        <f>'FY12 chem site net costs'!Q76</f>
        <v>0</v>
      </c>
      <c r="I96" s="189">
        <f>'FY12 chem site net costs'!R76</f>
        <v>0</v>
      </c>
      <c r="J96" s="435"/>
      <c r="K96" s="190"/>
      <c r="L96" s="190"/>
      <c r="M96" s="190"/>
    </row>
    <row r="97" spans="1:13" s="154" customFormat="1" ht="12" customHeight="1" x14ac:dyDescent="0.2">
      <c r="A97" s="37" t="s">
        <v>39</v>
      </c>
      <c r="B97" s="38" t="s">
        <v>272</v>
      </c>
      <c r="C97" s="38" t="s">
        <v>140</v>
      </c>
      <c r="D97" s="39" t="s">
        <v>185</v>
      </c>
      <c r="E97" s="37" t="s">
        <v>275</v>
      </c>
      <c r="F97" s="37" t="s">
        <v>276</v>
      </c>
      <c r="G97" s="188" t="s">
        <v>395</v>
      </c>
      <c r="H97" s="189">
        <f>'FY12 chem site net costs'!Q77</f>
        <v>30475</v>
      </c>
      <c r="I97" s="189">
        <f>'FY12 chem site net costs'!R77</f>
        <v>0</v>
      </c>
      <c r="J97" s="435">
        <f>'FY12 Eco site costs'!Q38</f>
        <v>21078.476660654022</v>
      </c>
      <c r="K97" s="190"/>
      <c r="L97" s="190"/>
      <c r="M97" s="190"/>
    </row>
    <row r="98" spans="1:13" s="152" customFormat="1" ht="12" customHeight="1" x14ac:dyDescent="0.2">
      <c r="A98" s="46" t="s">
        <v>277</v>
      </c>
      <c r="B98" s="43" t="s">
        <v>272</v>
      </c>
      <c r="C98" s="43" t="s">
        <v>136</v>
      </c>
      <c r="D98" s="44" t="s">
        <v>157</v>
      </c>
      <c r="E98" s="191" t="s">
        <v>442</v>
      </c>
      <c r="F98" s="192" t="s">
        <v>443</v>
      </c>
      <c r="G98" s="192" t="s">
        <v>395</v>
      </c>
      <c r="H98" s="193">
        <f>'FY12 chem site net costs'!Q88</f>
        <v>21880</v>
      </c>
      <c r="I98" s="193">
        <f>'FY12 chem site net costs'!R88</f>
        <v>0</v>
      </c>
      <c r="J98" s="434"/>
      <c r="K98" s="194"/>
      <c r="L98" s="194"/>
      <c r="M98" s="194"/>
    </row>
    <row r="99" spans="1:13" s="152" customFormat="1" ht="12" customHeight="1" x14ac:dyDescent="0.2">
      <c r="A99" s="46" t="s">
        <v>277</v>
      </c>
      <c r="B99" s="43" t="s">
        <v>272</v>
      </c>
      <c r="C99" s="43" t="s">
        <v>136</v>
      </c>
      <c r="D99" s="44" t="s">
        <v>157</v>
      </c>
      <c r="E99" s="191" t="s">
        <v>444</v>
      </c>
      <c r="F99" s="192" t="s">
        <v>445</v>
      </c>
      <c r="G99" s="192" t="s">
        <v>395</v>
      </c>
      <c r="H99" s="193">
        <f>'FY12 chem site net costs'!Q89</f>
        <v>0</v>
      </c>
      <c r="I99" s="193">
        <f>'FY12 chem site net costs'!R89</f>
        <v>0</v>
      </c>
      <c r="J99" s="434"/>
      <c r="K99" s="194"/>
      <c r="L99" s="194"/>
      <c r="M99" s="194"/>
    </row>
    <row r="100" spans="1:13" s="150" customFormat="1" ht="12" customHeight="1" x14ac:dyDescent="0.2">
      <c r="A100" s="46" t="s">
        <v>277</v>
      </c>
      <c r="B100" s="43" t="s">
        <v>272</v>
      </c>
      <c r="C100" s="43" t="s">
        <v>136</v>
      </c>
      <c r="D100" s="44" t="s">
        <v>157</v>
      </c>
      <c r="E100" s="46" t="s">
        <v>278</v>
      </c>
      <c r="F100" s="46" t="s">
        <v>279</v>
      </c>
      <c r="G100" s="192" t="s">
        <v>395</v>
      </c>
      <c r="H100" s="193">
        <f>'FY12 chem site net costs'!Q90</f>
        <v>0</v>
      </c>
      <c r="I100" s="193">
        <f>'FY12 chem site net costs'!R90</f>
        <v>0</v>
      </c>
      <c r="J100" s="434">
        <f>'FY12 Eco site costs'!Q45</f>
        <v>19113.477736353274</v>
      </c>
      <c r="K100" s="194"/>
      <c r="L100" s="194"/>
      <c r="M100" s="194"/>
    </row>
    <row r="101" spans="1:13" s="155" customFormat="1" ht="12" customHeight="1" x14ac:dyDescent="0.2">
      <c r="A101" s="46" t="s">
        <v>277</v>
      </c>
      <c r="B101" s="43" t="s">
        <v>272</v>
      </c>
      <c r="C101" s="43" t="s">
        <v>136</v>
      </c>
      <c r="D101" s="44" t="s">
        <v>157</v>
      </c>
      <c r="E101" s="191" t="s">
        <v>447</v>
      </c>
      <c r="F101" s="192" t="s">
        <v>446</v>
      </c>
      <c r="G101" s="192" t="s">
        <v>395</v>
      </c>
      <c r="H101" s="193">
        <f>'FY12 chem site net costs'!Q91</f>
        <v>0</v>
      </c>
      <c r="I101" s="193">
        <f>'FY12 chem site net costs'!R91</f>
        <v>0</v>
      </c>
      <c r="J101" s="434"/>
      <c r="K101" s="194"/>
      <c r="L101" s="194"/>
      <c r="M101" s="194"/>
    </row>
    <row r="102" spans="1:13" s="153" customFormat="1" ht="12" customHeight="1" x14ac:dyDescent="0.2">
      <c r="A102" s="37" t="s">
        <v>50</v>
      </c>
      <c r="B102" s="38" t="s">
        <v>272</v>
      </c>
      <c r="C102" s="38" t="s">
        <v>146</v>
      </c>
      <c r="D102" s="39" t="s">
        <v>147</v>
      </c>
      <c r="E102" s="37" t="s">
        <v>280</v>
      </c>
      <c r="F102" s="37" t="s">
        <v>281</v>
      </c>
      <c r="G102" s="188" t="s">
        <v>395</v>
      </c>
      <c r="H102" s="189">
        <f>'FY12 chem site net costs'!Q5</f>
        <v>73004</v>
      </c>
      <c r="I102" s="189">
        <f>'FY12 chem site net costs'!R5</f>
        <v>0</v>
      </c>
      <c r="J102" s="435"/>
      <c r="K102" s="190"/>
      <c r="L102" s="190"/>
      <c r="M102" s="190"/>
    </row>
    <row r="103" spans="1:13" s="153" customFormat="1" ht="12" customHeight="1" x14ac:dyDescent="0.2">
      <c r="A103" s="37" t="s">
        <v>50</v>
      </c>
      <c r="B103" s="38" t="s">
        <v>272</v>
      </c>
      <c r="C103" s="38" t="s">
        <v>146</v>
      </c>
      <c r="D103" s="39" t="s">
        <v>147</v>
      </c>
      <c r="E103" s="196" t="s">
        <v>448</v>
      </c>
      <c r="F103" s="188" t="s">
        <v>449</v>
      </c>
      <c r="G103" s="188" t="s">
        <v>395</v>
      </c>
      <c r="H103" s="189">
        <f>'FY12 chem site net costs'!Q6</f>
        <v>0</v>
      </c>
      <c r="I103" s="189">
        <f>'FY12 chem site net costs'!R6</f>
        <v>0</v>
      </c>
      <c r="J103" s="435">
        <f>'FY12 Eco site costs'!Q5</f>
        <v>15795.746951880761</v>
      </c>
      <c r="K103" s="190"/>
      <c r="L103" s="190"/>
      <c r="M103" s="190"/>
    </row>
    <row r="104" spans="1:13" s="153" customFormat="1" ht="12" customHeight="1" x14ac:dyDescent="0.2">
      <c r="A104" s="37" t="s">
        <v>50</v>
      </c>
      <c r="B104" s="38" t="s">
        <v>272</v>
      </c>
      <c r="C104" s="38" t="s">
        <v>146</v>
      </c>
      <c r="D104" s="39" t="s">
        <v>147</v>
      </c>
      <c r="E104" s="196" t="s">
        <v>450</v>
      </c>
      <c r="F104" s="188" t="s">
        <v>451</v>
      </c>
      <c r="G104" s="188" t="s">
        <v>395</v>
      </c>
      <c r="H104" s="189">
        <f>'FY12 chem site net costs'!Q7</f>
        <v>0</v>
      </c>
      <c r="I104" s="189">
        <f>'FY12 chem site net costs'!R7</f>
        <v>0</v>
      </c>
      <c r="J104" s="435">
        <f>'FY12 Eco site costs'!Q6</f>
        <v>9438.245611972492</v>
      </c>
      <c r="K104" s="190"/>
      <c r="L104" s="190"/>
      <c r="M104" s="190"/>
    </row>
    <row r="105" spans="1:13" s="150" customFormat="1" ht="12" customHeight="1" x14ac:dyDescent="0.2">
      <c r="A105" s="46" t="s">
        <v>52</v>
      </c>
      <c r="B105" s="43" t="s">
        <v>272</v>
      </c>
      <c r="C105" s="43" t="s">
        <v>136</v>
      </c>
      <c r="D105" s="44" t="s">
        <v>157</v>
      </c>
      <c r="E105" s="46" t="s">
        <v>282</v>
      </c>
      <c r="F105" s="46" t="s">
        <v>283</v>
      </c>
      <c r="G105" s="192" t="s">
        <v>393</v>
      </c>
      <c r="H105" s="193">
        <f>'FY12 chem site net costs'!Q92</f>
        <v>0</v>
      </c>
      <c r="I105" s="193">
        <f>'FY12 chem site net costs'!R92</f>
        <v>15931</v>
      </c>
      <c r="J105" s="434">
        <f>'FY12 Eco site costs'!Q46</f>
        <v>0</v>
      </c>
      <c r="K105" s="194"/>
      <c r="L105" s="194"/>
      <c r="M105" s="194"/>
    </row>
    <row r="106" spans="1:13" s="150" customFormat="1" ht="12" customHeight="1" x14ac:dyDescent="0.2">
      <c r="A106" s="46" t="s">
        <v>52</v>
      </c>
      <c r="B106" s="43" t="s">
        <v>272</v>
      </c>
      <c r="C106" s="43" t="s">
        <v>136</v>
      </c>
      <c r="D106" s="44" t="s">
        <v>157</v>
      </c>
      <c r="E106" s="191" t="s">
        <v>452</v>
      </c>
      <c r="F106" s="192" t="s">
        <v>453</v>
      </c>
      <c r="G106" s="192" t="s">
        <v>395</v>
      </c>
      <c r="H106" s="193">
        <f>'FY12 chem site net costs'!Q93</f>
        <v>0</v>
      </c>
      <c r="I106" s="193">
        <f>'FY12 chem site net costs'!R93</f>
        <v>0</v>
      </c>
      <c r="J106" s="434"/>
      <c r="K106" s="194"/>
      <c r="L106" s="194"/>
      <c r="M106" s="194"/>
    </row>
    <row r="107" spans="1:13" s="150" customFormat="1" ht="12" customHeight="1" x14ac:dyDescent="0.2">
      <c r="A107" s="46" t="s">
        <v>52</v>
      </c>
      <c r="B107" s="43" t="s">
        <v>272</v>
      </c>
      <c r="C107" s="43" t="s">
        <v>136</v>
      </c>
      <c r="D107" s="44" t="s">
        <v>157</v>
      </c>
      <c r="E107" s="46" t="s">
        <v>284</v>
      </c>
      <c r="F107" s="46" t="s">
        <v>285</v>
      </c>
      <c r="G107" s="192" t="s">
        <v>395</v>
      </c>
      <c r="H107" s="193">
        <f>'FY12 chem site net costs'!Q94</f>
        <v>19784</v>
      </c>
      <c r="I107" s="193">
        <f>'FY12 chem site net costs'!R94</f>
        <v>0</v>
      </c>
      <c r="J107" s="434">
        <f>'FY12 Eco site costs'!Q47</f>
        <v>7383.6232384633786</v>
      </c>
      <c r="K107" s="194"/>
      <c r="L107" s="194"/>
      <c r="M107" s="194"/>
    </row>
    <row r="108" spans="1:13" s="151" customFormat="1" ht="12" customHeight="1" x14ac:dyDescent="0.2">
      <c r="A108" s="37" t="s">
        <v>286</v>
      </c>
      <c r="B108" s="38" t="s">
        <v>272</v>
      </c>
      <c r="C108" s="38" t="s">
        <v>117</v>
      </c>
      <c r="D108" s="39" t="s">
        <v>118</v>
      </c>
      <c r="E108" s="37" t="s">
        <v>287</v>
      </c>
      <c r="F108" s="37" t="s">
        <v>288</v>
      </c>
      <c r="G108" s="188" t="s">
        <v>393</v>
      </c>
      <c r="H108" s="189">
        <f>'FY12 chem site net costs'!Q29</f>
        <v>0</v>
      </c>
      <c r="I108" s="189">
        <f>'FY12 chem site net costs'!R29</f>
        <v>16536</v>
      </c>
      <c r="J108" s="435">
        <f>'FY12 Eco site costs'!Q17</f>
        <v>0</v>
      </c>
      <c r="K108" s="190"/>
      <c r="L108" s="190"/>
      <c r="M108" s="190"/>
    </row>
    <row r="109" spans="1:13" s="154" customFormat="1" ht="12" customHeight="1" x14ac:dyDescent="0.2">
      <c r="A109" s="37" t="s">
        <v>286</v>
      </c>
      <c r="B109" s="38" t="s">
        <v>272</v>
      </c>
      <c r="C109" s="38" t="s">
        <v>117</v>
      </c>
      <c r="D109" s="39" t="s">
        <v>118</v>
      </c>
      <c r="E109" s="196" t="s">
        <v>454</v>
      </c>
      <c r="F109" s="188" t="s">
        <v>455</v>
      </c>
      <c r="G109" s="188" t="s">
        <v>395</v>
      </c>
      <c r="H109" s="189">
        <f>'FY12 chem site net costs'!Q30</f>
        <v>0</v>
      </c>
      <c r="I109" s="189">
        <f>'FY12 chem site net costs'!R30</f>
        <v>0</v>
      </c>
      <c r="J109" s="435"/>
      <c r="K109" s="190"/>
      <c r="L109" s="190"/>
      <c r="M109" s="190"/>
    </row>
    <row r="110" spans="1:13" s="154" customFormat="1" ht="12" customHeight="1" x14ac:dyDescent="0.2">
      <c r="A110" s="37" t="s">
        <v>286</v>
      </c>
      <c r="B110" s="38" t="s">
        <v>272</v>
      </c>
      <c r="C110" s="38" t="s">
        <v>117</v>
      </c>
      <c r="D110" s="39" t="s">
        <v>118</v>
      </c>
      <c r="E110" s="37" t="s">
        <v>289</v>
      </c>
      <c r="F110" s="37" t="s">
        <v>290</v>
      </c>
      <c r="G110" s="188" t="s">
        <v>395</v>
      </c>
      <c r="H110" s="189">
        <f>'FY12 chem site net costs'!Q31</f>
        <v>86053</v>
      </c>
      <c r="I110" s="189">
        <f>'FY12 chem site net costs'!R31</f>
        <v>0</v>
      </c>
      <c r="J110" s="435"/>
      <c r="K110" s="190"/>
      <c r="L110" s="190"/>
      <c r="M110" s="190"/>
    </row>
    <row r="111" spans="1:13" s="150" customFormat="1" ht="12" customHeight="1" x14ac:dyDescent="0.2">
      <c r="A111" s="46" t="s">
        <v>49</v>
      </c>
      <c r="B111" s="43" t="s">
        <v>272</v>
      </c>
      <c r="C111" s="43" t="s">
        <v>146</v>
      </c>
      <c r="D111" s="44" t="s">
        <v>147</v>
      </c>
      <c r="E111" s="46" t="s">
        <v>291</v>
      </c>
      <c r="F111" s="46" t="s">
        <v>292</v>
      </c>
      <c r="G111" s="192" t="s">
        <v>395</v>
      </c>
      <c r="H111" s="193" t="s">
        <v>584</v>
      </c>
      <c r="I111" s="193" t="s">
        <v>741</v>
      </c>
      <c r="J111" s="199"/>
      <c r="K111" s="194" t="s">
        <v>740</v>
      </c>
      <c r="L111" s="194"/>
      <c r="M111" s="194"/>
    </row>
    <row r="112" spans="1:13" s="153" customFormat="1" ht="12" customHeight="1" x14ac:dyDescent="0.2">
      <c r="A112" s="37" t="s">
        <v>46</v>
      </c>
      <c r="B112" s="38" t="s">
        <v>272</v>
      </c>
      <c r="C112" s="38" t="s">
        <v>136</v>
      </c>
      <c r="D112" s="39" t="s">
        <v>170</v>
      </c>
      <c r="E112" s="41" t="s">
        <v>293</v>
      </c>
      <c r="F112" s="203" t="s">
        <v>294</v>
      </c>
      <c r="G112" s="188" t="s">
        <v>402</v>
      </c>
      <c r="H112" s="189">
        <f>'FY12 chem site net costs'!Q120</f>
        <v>0</v>
      </c>
      <c r="I112" s="189">
        <f>'FY12 chem site net costs'!R120</f>
        <v>0</v>
      </c>
      <c r="J112" s="435">
        <f>'FY12 Eco site costs'!Q60</f>
        <v>10343.253996605319</v>
      </c>
      <c r="K112" s="190"/>
      <c r="L112" s="190"/>
      <c r="M112" s="190"/>
    </row>
    <row r="113" spans="1:13" s="151" customFormat="1" ht="12" customHeight="1" x14ac:dyDescent="0.2">
      <c r="A113" s="37" t="s">
        <v>46</v>
      </c>
      <c r="B113" s="38" t="s">
        <v>272</v>
      </c>
      <c r="C113" s="38" t="s">
        <v>136</v>
      </c>
      <c r="D113" s="39" t="s">
        <v>170</v>
      </c>
      <c r="E113" s="37" t="s">
        <v>295</v>
      </c>
      <c r="F113" s="198" t="s">
        <v>296</v>
      </c>
      <c r="G113" s="188" t="s">
        <v>394</v>
      </c>
      <c r="H113" s="189">
        <f>'FY12 chem site net costs'!Q121</f>
        <v>74252</v>
      </c>
      <c r="I113" s="189">
        <f>'FY12 chem site net costs'!R121</f>
        <v>0</v>
      </c>
      <c r="J113" s="436"/>
      <c r="K113" s="190"/>
      <c r="L113" s="190"/>
      <c r="M113" s="190"/>
    </row>
    <row r="114" spans="1:13" s="150" customFormat="1" ht="12" customHeight="1" x14ac:dyDescent="0.2">
      <c r="A114" s="46" t="s">
        <v>297</v>
      </c>
      <c r="B114" s="43" t="s">
        <v>272</v>
      </c>
      <c r="C114" s="43" t="s">
        <v>117</v>
      </c>
      <c r="D114" s="44" t="s">
        <v>118</v>
      </c>
      <c r="E114" s="46" t="s">
        <v>298</v>
      </c>
      <c r="F114" s="46" t="s">
        <v>299</v>
      </c>
      <c r="G114" s="192" t="s">
        <v>395</v>
      </c>
      <c r="H114" s="193">
        <f>'FY12 chem site net costs'!Q36</f>
        <v>0</v>
      </c>
      <c r="I114" s="193">
        <f>'FY12 chem site net costs'!R36</f>
        <v>0</v>
      </c>
      <c r="J114" s="199"/>
      <c r="K114" s="194"/>
      <c r="L114" s="194"/>
      <c r="M114" s="194"/>
    </row>
    <row r="115" spans="1:13" s="151" customFormat="1" ht="12" customHeight="1" x14ac:dyDescent="0.2">
      <c r="A115" s="37" t="s">
        <v>21</v>
      </c>
      <c r="B115" s="38" t="s">
        <v>272</v>
      </c>
      <c r="C115" s="38" t="s">
        <v>117</v>
      </c>
      <c r="D115" s="39" t="s">
        <v>118</v>
      </c>
      <c r="E115" s="196" t="s">
        <v>456</v>
      </c>
      <c r="F115" s="188" t="s">
        <v>457</v>
      </c>
      <c r="G115" s="188" t="s">
        <v>395</v>
      </c>
      <c r="H115" s="189">
        <f>'FY12 chem site net costs'!Q37</f>
        <v>149558</v>
      </c>
      <c r="I115" s="189">
        <f>'FY12 chem site net costs'!R37</f>
        <v>0</v>
      </c>
      <c r="J115" s="435"/>
      <c r="K115" s="189"/>
      <c r="L115" s="190"/>
      <c r="M115" s="190"/>
    </row>
    <row r="116" spans="1:13" s="151" customFormat="1" ht="12" customHeight="1" x14ac:dyDescent="0.2">
      <c r="A116" s="37" t="s">
        <v>21</v>
      </c>
      <c r="B116" s="38" t="s">
        <v>272</v>
      </c>
      <c r="C116" s="38" t="s">
        <v>117</v>
      </c>
      <c r="D116" s="39" t="s">
        <v>118</v>
      </c>
      <c r="E116" s="196" t="s">
        <v>458</v>
      </c>
      <c r="F116" s="188" t="s">
        <v>459</v>
      </c>
      <c r="G116" s="188" t="s">
        <v>395</v>
      </c>
      <c r="H116" s="189">
        <f>'FY12 chem site net costs'!Q38</f>
        <v>0</v>
      </c>
      <c r="I116" s="189">
        <f>'FY12 chem site net costs'!R38</f>
        <v>0</v>
      </c>
      <c r="J116" s="435"/>
      <c r="K116" s="189"/>
      <c r="L116" s="190"/>
      <c r="M116" s="190"/>
    </row>
    <row r="117" spans="1:13" s="151" customFormat="1" ht="12" customHeight="1" x14ac:dyDescent="0.2">
      <c r="A117" s="37" t="s">
        <v>21</v>
      </c>
      <c r="B117" s="38" t="s">
        <v>272</v>
      </c>
      <c r="C117" s="38" t="s">
        <v>117</v>
      </c>
      <c r="D117" s="39" t="s">
        <v>118</v>
      </c>
      <c r="E117" s="37" t="s">
        <v>300</v>
      </c>
      <c r="F117" s="37" t="s">
        <v>301</v>
      </c>
      <c r="G117" s="188" t="s">
        <v>395</v>
      </c>
      <c r="H117" s="189">
        <f>'FY12 chem site net costs'!Q39</f>
        <v>0</v>
      </c>
      <c r="I117" s="189">
        <f>'FY12 chem site net costs'!R39</f>
        <v>16632</v>
      </c>
      <c r="J117" s="435">
        <f>'FY12 Eco site costs'!Q21</f>
        <v>0</v>
      </c>
      <c r="K117" s="189"/>
      <c r="L117" s="190"/>
      <c r="M117" s="190"/>
    </row>
    <row r="118" spans="1:13" s="151" customFormat="1" ht="12" customHeight="1" x14ac:dyDescent="0.2">
      <c r="A118" s="37" t="s">
        <v>21</v>
      </c>
      <c r="B118" s="38" t="s">
        <v>272</v>
      </c>
      <c r="C118" s="38" t="s">
        <v>117</v>
      </c>
      <c r="D118" s="39" t="s">
        <v>118</v>
      </c>
      <c r="E118" s="37" t="s">
        <v>302</v>
      </c>
      <c r="F118" s="37" t="s">
        <v>303</v>
      </c>
      <c r="G118" s="188" t="s">
        <v>395</v>
      </c>
      <c r="H118" s="189">
        <f>'FY12 chem site net costs'!Q40</f>
        <v>0</v>
      </c>
      <c r="I118" s="189">
        <f>'FY12 chem site net costs'!R40</f>
        <v>0</v>
      </c>
      <c r="J118" s="435"/>
      <c r="K118" s="189"/>
      <c r="L118" s="190"/>
      <c r="M118" s="190"/>
    </row>
    <row r="119" spans="1:13" s="150" customFormat="1" ht="12" customHeight="1" x14ac:dyDescent="0.2">
      <c r="A119" s="46" t="s">
        <v>304</v>
      </c>
      <c r="B119" s="43" t="s">
        <v>272</v>
      </c>
      <c r="C119" s="43" t="s">
        <v>140</v>
      </c>
      <c r="D119" s="44" t="s">
        <v>157</v>
      </c>
      <c r="E119" s="46" t="s">
        <v>305</v>
      </c>
      <c r="F119" s="46" t="s">
        <v>306</v>
      </c>
      <c r="G119" s="192" t="s">
        <v>395</v>
      </c>
      <c r="H119" s="193">
        <f>'FY12 chem site net costs'!Q100</f>
        <v>57034</v>
      </c>
      <c r="I119" s="193">
        <f>'FY12 chem site net costs'!R100</f>
        <v>0</v>
      </c>
      <c r="J119" s="199"/>
      <c r="K119" s="194"/>
      <c r="L119" s="194"/>
      <c r="M119" s="194"/>
    </row>
    <row r="120" spans="1:13" s="151" customFormat="1" ht="12" customHeight="1" x14ac:dyDescent="0.2">
      <c r="A120" s="37" t="s">
        <v>28</v>
      </c>
      <c r="B120" s="38" t="s">
        <v>272</v>
      </c>
      <c r="C120" s="38" t="s">
        <v>146</v>
      </c>
      <c r="D120" s="39" t="s">
        <v>195</v>
      </c>
      <c r="E120" s="205" t="s">
        <v>472</v>
      </c>
      <c r="F120" s="204" t="s">
        <v>473</v>
      </c>
      <c r="G120" s="188" t="s">
        <v>395</v>
      </c>
      <c r="H120" s="189">
        <f>'FY12 chem site net costs'!Q52</f>
        <v>0</v>
      </c>
      <c r="I120" s="189">
        <f>'FY12 chem site net costs'!R52</f>
        <v>0</v>
      </c>
      <c r="J120" s="197"/>
      <c r="K120" s="190"/>
      <c r="L120" s="190"/>
      <c r="M120" s="190"/>
    </row>
    <row r="121" spans="1:13" s="151" customFormat="1" ht="12" customHeight="1" x14ac:dyDescent="0.2">
      <c r="A121" s="37" t="s">
        <v>28</v>
      </c>
      <c r="B121" s="38" t="s">
        <v>272</v>
      </c>
      <c r="C121" s="38" t="s">
        <v>146</v>
      </c>
      <c r="D121" s="39" t="s">
        <v>195</v>
      </c>
      <c r="E121" s="37" t="s">
        <v>307</v>
      </c>
      <c r="F121" s="37" t="s">
        <v>308</v>
      </c>
      <c r="G121" s="188" t="s">
        <v>395</v>
      </c>
      <c r="H121" s="189">
        <f>'FY12 chem site net costs'!Q51</f>
        <v>0</v>
      </c>
      <c r="I121" s="189">
        <f>'FY12 chem site net costs'!R51</f>
        <v>0</v>
      </c>
      <c r="J121" s="435">
        <f>'FY12 Eco site costs'!Q26</f>
        <v>0</v>
      </c>
      <c r="K121" s="190"/>
      <c r="L121" s="190"/>
      <c r="M121" s="190"/>
    </row>
    <row r="122" spans="1:13" s="152" customFormat="1" ht="12" customHeight="1" x14ac:dyDescent="0.2">
      <c r="A122" s="46" t="s">
        <v>33</v>
      </c>
      <c r="B122" s="43" t="s">
        <v>272</v>
      </c>
      <c r="C122" s="43" t="s">
        <v>140</v>
      </c>
      <c r="D122" s="44" t="s">
        <v>141</v>
      </c>
      <c r="E122" s="191" t="s">
        <v>460</v>
      </c>
      <c r="F122" s="192" t="s">
        <v>461</v>
      </c>
      <c r="G122" s="192" t="s">
        <v>395</v>
      </c>
      <c r="H122" s="193">
        <f>'FY12 chem site net costs'!Q70</f>
        <v>54868</v>
      </c>
      <c r="I122" s="193">
        <f>'FY12 chem site net costs'!R70</f>
        <v>0</v>
      </c>
      <c r="J122" s="434"/>
      <c r="K122" s="194"/>
      <c r="L122" s="194"/>
      <c r="M122" s="194"/>
    </row>
    <row r="123" spans="1:13" s="152" customFormat="1" ht="12" customHeight="1" x14ac:dyDescent="0.2">
      <c r="A123" s="46" t="s">
        <v>33</v>
      </c>
      <c r="B123" s="43" t="s">
        <v>272</v>
      </c>
      <c r="C123" s="43" t="s">
        <v>140</v>
      </c>
      <c r="D123" s="44" t="s">
        <v>141</v>
      </c>
      <c r="E123" s="191" t="s">
        <v>462</v>
      </c>
      <c r="F123" s="192" t="s">
        <v>463</v>
      </c>
      <c r="G123" s="192" t="s">
        <v>395</v>
      </c>
      <c r="H123" s="193">
        <f>'FY12 chem site net costs'!Q71</f>
        <v>0</v>
      </c>
      <c r="I123" s="193">
        <f>'FY12 chem site net costs'!R71</f>
        <v>0</v>
      </c>
      <c r="J123" s="434"/>
      <c r="K123" s="194"/>
      <c r="L123" s="194"/>
      <c r="M123" s="194"/>
    </row>
    <row r="124" spans="1:13" s="152" customFormat="1" ht="12" customHeight="1" x14ac:dyDescent="0.2">
      <c r="A124" s="46" t="s">
        <v>33</v>
      </c>
      <c r="B124" s="43" t="s">
        <v>272</v>
      </c>
      <c r="C124" s="43" t="s">
        <v>140</v>
      </c>
      <c r="D124" s="44" t="s">
        <v>141</v>
      </c>
      <c r="E124" s="191" t="s">
        <v>464</v>
      </c>
      <c r="F124" s="192" t="s">
        <v>465</v>
      </c>
      <c r="G124" s="192" t="s">
        <v>395</v>
      </c>
      <c r="H124" s="193">
        <f>'FY12 chem site net costs'!Q72</f>
        <v>0</v>
      </c>
      <c r="I124" s="193">
        <f>'FY12 chem site net costs'!R72</f>
        <v>0</v>
      </c>
      <c r="J124" s="434">
        <f>'FY12 Eco site costs'!Q37</f>
        <v>26340.826729927572</v>
      </c>
      <c r="K124" s="194"/>
      <c r="L124" s="194"/>
      <c r="M124" s="194"/>
    </row>
    <row r="125" spans="1:13" s="152" customFormat="1" ht="12" customHeight="1" x14ac:dyDescent="0.2">
      <c r="A125" s="46" t="s">
        <v>33</v>
      </c>
      <c r="B125" s="43" t="s">
        <v>272</v>
      </c>
      <c r="C125" s="43" t="s">
        <v>140</v>
      </c>
      <c r="D125" s="44" t="s">
        <v>141</v>
      </c>
      <c r="E125" s="46" t="s">
        <v>309</v>
      </c>
      <c r="F125" s="46" t="s">
        <v>310</v>
      </c>
      <c r="G125" s="192" t="s">
        <v>395</v>
      </c>
      <c r="H125" s="193">
        <f>'FY12 chem site net costs'!Q73</f>
        <v>0</v>
      </c>
      <c r="I125" s="193">
        <f>'FY12 chem site net costs'!R73</f>
        <v>0</v>
      </c>
      <c r="J125" s="434"/>
      <c r="K125" s="194"/>
      <c r="L125" s="194"/>
      <c r="M125" s="194"/>
    </row>
    <row r="126" spans="1:13" x14ac:dyDescent="0.2">
      <c r="H126" s="54">
        <f>SUM(H2:H125)</f>
        <v>3265289.5</v>
      </c>
      <c r="I126" s="54">
        <f>SUM(I2:I125)</f>
        <v>521563</v>
      </c>
      <c r="J126" s="54">
        <f>SUM(J2:J125)</f>
        <v>599348.37593821366</v>
      </c>
    </row>
    <row r="127" spans="1:13" x14ac:dyDescent="0.2">
      <c r="A127" s="157"/>
      <c r="B127" s="110"/>
    </row>
    <row r="129" spans="1:2" x14ac:dyDescent="0.2">
      <c r="A129" s="157"/>
      <c r="B129" s="74"/>
    </row>
    <row r="130" spans="1:2" x14ac:dyDescent="0.2">
      <c r="A130" s="157"/>
      <c r="B130" s="74"/>
    </row>
    <row r="131" spans="1:2" x14ac:dyDescent="0.2">
      <c r="A131" s="157"/>
      <c r="B131" s="110"/>
    </row>
    <row r="132" spans="1:2" x14ac:dyDescent="0.2">
      <c r="A132" s="157"/>
      <c r="B132" s="110"/>
    </row>
  </sheetData>
  <autoFilter ref="A3:J125"/>
  <mergeCells count="7">
    <mergeCell ref="I1:I2"/>
    <mergeCell ref="E1:F1"/>
    <mergeCell ref="G1:G2"/>
    <mergeCell ref="A1:A2"/>
    <mergeCell ref="B1:B2"/>
    <mergeCell ref="C1:C2"/>
    <mergeCell ref="D1:D2"/>
  </mergeCells>
  <phoneticPr fontId="0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54"/>
  <sheetViews>
    <sheetView topLeftCell="A7" workbookViewId="0">
      <selection activeCell="E17" sqref="E17"/>
    </sheetView>
  </sheetViews>
  <sheetFormatPr defaultRowHeight="12.75" x14ac:dyDescent="0.2"/>
  <cols>
    <col min="1" max="1" width="8.7109375" customWidth="1"/>
    <col min="2" max="2" width="12" customWidth="1"/>
    <col min="3" max="3" width="8.7109375" customWidth="1"/>
    <col min="4" max="4" width="13.28515625" style="100" bestFit="1" customWidth="1"/>
    <col min="5" max="5" width="10.42578125" style="100" customWidth="1"/>
    <col min="6" max="6" width="10.85546875" style="100" customWidth="1"/>
    <col min="7" max="7" width="12.28515625" style="100" customWidth="1"/>
    <col min="8" max="9" width="10.42578125" style="100" customWidth="1"/>
    <col min="10" max="11" width="10.42578125" style="100" bestFit="1" customWidth="1"/>
    <col min="12" max="12" width="10.42578125" customWidth="1"/>
    <col min="14" max="14" width="8.7109375" customWidth="1"/>
    <col min="15" max="15" width="10.42578125" bestFit="1" customWidth="1"/>
    <col min="16" max="16" width="8.7109375" customWidth="1"/>
    <col min="17" max="17" width="12.140625" customWidth="1"/>
    <col min="18" max="18" width="10.42578125" bestFit="1" customWidth="1"/>
    <col min="19" max="19" width="11.42578125" customWidth="1"/>
    <col min="20" max="21" width="10.42578125" bestFit="1" customWidth="1"/>
  </cols>
  <sheetData>
    <row r="1" spans="1:21" s="55" customFormat="1" ht="30" customHeight="1" x14ac:dyDescent="0.2">
      <c r="A1" s="607">
        <v>40694</v>
      </c>
      <c r="B1" s="608"/>
      <c r="C1" s="547"/>
      <c r="D1" s="611" t="s">
        <v>856</v>
      </c>
      <c r="E1" s="612"/>
      <c r="F1" s="612"/>
      <c r="G1" s="612"/>
      <c r="H1" s="612"/>
      <c r="I1" s="612"/>
      <c r="J1" s="612"/>
      <c r="K1" s="613"/>
      <c r="N1" s="611" t="s">
        <v>365</v>
      </c>
      <c r="O1" s="612"/>
      <c r="P1" s="612"/>
      <c r="Q1" s="612"/>
      <c r="R1" s="612"/>
      <c r="S1" s="612"/>
      <c r="T1" s="612"/>
      <c r="U1" s="613"/>
    </row>
    <row r="2" spans="1:21" s="55" customFormat="1" ht="15.75" customHeight="1" thickBot="1" x14ac:dyDescent="0.25">
      <c r="A2" s="609"/>
      <c r="B2" s="610"/>
      <c r="C2" s="547"/>
      <c r="D2" s="616" t="s">
        <v>318</v>
      </c>
      <c r="E2" s="617"/>
      <c r="F2" s="617"/>
      <c r="G2" s="602" t="s">
        <v>317</v>
      </c>
      <c r="H2" s="603"/>
      <c r="I2" s="604" t="s">
        <v>6</v>
      </c>
      <c r="J2" s="605"/>
      <c r="K2" s="606"/>
      <c r="N2" s="616" t="s">
        <v>318</v>
      </c>
      <c r="O2" s="617"/>
      <c r="P2" s="617"/>
      <c r="Q2" s="602" t="s">
        <v>317</v>
      </c>
      <c r="R2" s="603"/>
      <c r="S2" s="604" t="s">
        <v>6</v>
      </c>
      <c r="T2" s="605"/>
      <c r="U2" s="606"/>
    </row>
    <row r="3" spans="1:21" s="55" customFormat="1" ht="45.75" thickBot="1" x14ac:dyDescent="0.25">
      <c r="A3" s="614" t="s">
        <v>311</v>
      </c>
      <c r="B3" s="615"/>
      <c r="C3" s="158" t="s">
        <v>57</v>
      </c>
      <c r="D3" s="56" t="s">
        <v>761</v>
      </c>
      <c r="E3" s="56" t="s">
        <v>313</v>
      </c>
      <c r="F3" s="57" t="s">
        <v>314</v>
      </c>
      <c r="G3" s="58" t="s">
        <v>761</v>
      </c>
      <c r="H3" s="58" t="s">
        <v>313</v>
      </c>
      <c r="I3" s="59" t="s">
        <v>315</v>
      </c>
      <c r="J3" s="60" t="s">
        <v>322</v>
      </c>
      <c r="K3" s="71" t="s">
        <v>316</v>
      </c>
      <c r="L3" s="114"/>
      <c r="M3" s="131" t="s">
        <v>364</v>
      </c>
      <c r="N3" s="132" t="s">
        <v>312</v>
      </c>
      <c r="O3" s="56" t="s">
        <v>313</v>
      </c>
      <c r="P3" s="57" t="s">
        <v>314</v>
      </c>
      <c r="Q3" s="58" t="s">
        <v>312</v>
      </c>
      <c r="R3" s="58" t="s">
        <v>313</v>
      </c>
      <c r="S3" s="59" t="s">
        <v>315</v>
      </c>
      <c r="T3" s="60" t="s">
        <v>322</v>
      </c>
      <c r="U3" s="71" t="s">
        <v>316</v>
      </c>
    </row>
    <row r="4" spans="1:21" s="63" customFormat="1" ht="13.5" thickTop="1" x14ac:dyDescent="0.2">
      <c r="A4" s="61" t="s">
        <v>18</v>
      </c>
      <c r="B4" s="62" t="s">
        <v>319</v>
      </c>
      <c r="C4" s="159" t="s">
        <v>118</v>
      </c>
      <c r="D4" s="578">
        <v>43731.74</v>
      </c>
      <c r="E4" s="156">
        <f>SUM('SW sites'!H4:'SW sites'!H8)</f>
        <v>144625</v>
      </c>
      <c r="F4" s="156">
        <f>SUM('SW sites'!I4:'SW sites'!I8)</f>
        <v>43920</v>
      </c>
      <c r="G4" s="577">
        <v>8584.86</v>
      </c>
      <c r="H4" s="156">
        <f>SUM('SW sites'!J4:'SW sites'!J8)</f>
        <v>20303.857971051679</v>
      </c>
      <c r="I4" s="101">
        <f t="shared" ref="I4:I43" si="0">D4+G4</f>
        <v>52316.6</v>
      </c>
      <c r="J4" s="102">
        <f>E4+H4+F4</f>
        <v>208848.85797105168</v>
      </c>
      <c r="K4" s="103">
        <f>I4+J4</f>
        <v>261165.45797105168</v>
      </c>
      <c r="L4" s="103"/>
      <c r="M4" s="133">
        <v>1</v>
      </c>
      <c r="N4" s="103">
        <f>D4</f>
        <v>43731.74</v>
      </c>
      <c r="O4" s="103">
        <f>E4*$M4</f>
        <v>144625</v>
      </c>
      <c r="P4" s="103">
        <f>F4*$M4</f>
        <v>43920</v>
      </c>
      <c r="Q4" s="103">
        <f>G4</f>
        <v>8584.86</v>
      </c>
      <c r="R4" s="103">
        <f>H4*$M4</f>
        <v>20303.857971051679</v>
      </c>
      <c r="S4" s="103">
        <f>N4+Q4</f>
        <v>52316.6</v>
      </c>
      <c r="T4" s="103">
        <f>O4+R4+P4</f>
        <v>208848.85797105168</v>
      </c>
      <c r="U4" s="103">
        <f>S4+T4</f>
        <v>261165.45797105168</v>
      </c>
    </row>
    <row r="5" spans="1:21" s="63" customFormat="1" x14ac:dyDescent="0.2">
      <c r="A5" s="61" t="s">
        <v>16</v>
      </c>
      <c r="B5" s="62" t="s">
        <v>319</v>
      </c>
      <c r="C5" s="159" t="s">
        <v>118</v>
      </c>
      <c r="D5" s="578">
        <v>42334.239999999998</v>
      </c>
      <c r="E5" s="156">
        <f>SUM('SW sites'!H9:'SW sites'!H12)</f>
        <v>156237</v>
      </c>
      <c r="F5" s="156">
        <f>SUM('SW sites'!I9:'SW sites'!I12)</f>
        <v>14627</v>
      </c>
      <c r="G5" s="577">
        <v>4292.43</v>
      </c>
      <c r="H5" s="156">
        <f>SUM('SW sites'!J9:'SW sites'!J12)</f>
        <v>15741.364801119013</v>
      </c>
      <c r="I5" s="101">
        <f t="shared" si="0"/>
        <v>46626.67</v>
      </c>
      <c r="J5" s="102">
        <f t="shared" ref="J5:J43" si="1">E5+H5+F5</f>
        <v>186605.36480111902</v>
      </c>
      <c r="K5" s="103">
        <f t="shared" ref="K5:K43" si="2">I5+J5</f>
        <v>233232.03480111901</v>
      </c>
      <c r="L5" s="103"/>
      <c r="M5" s="133">
        <v>1</v>
      </c>
      <c r="N5" s="103">
        <f t="shared" ref="N5:N43" si="3">D5</f>
        <v>42334.239999999998</v>
      </c>
      <c r="O5" s="103">
        <f t="shared" ref="O5:R43" si="4">E5*$M5</f>
        <v>156237</v>
      </c>
      <c r="P5" s="103">
        <f t="shared" si="4"/>
        <v>14627</v>
      </c>
      <c r="Q5" s="103">
        <f t="shared" ref="Q5:Q43" si="5">G5</f>
        <v>4292.43</v>
      </c>
      <c r="R5" s="103">
        <f t="shared" si="4"/>
        <v>15741.364801119013</v>
      </c>
      <c r="S5" s="103">
        <f t="shared" ref="S5:S43" si="6">N5+Q5</f>
        <v>46626.67</v>
      </c>
      <c r="T5" s="103">
        <f t="shared" ref="T5:T43" si="7">O5+R5+P5</f>
        <v>186605.36480111902</v>
      </c>
      <c r="U5" s="103">
        <f t="shared" ref="U5:U43" si="8">S5+T5</f>
        <v>233232.03480111901</v>
      </c>
    </row>
    <row r="6" spans="1:21" s="63" customFormat="1" x14ac:dyDescent="0.2">
      <c r="A6" s="61" t="s">
        <v>77</v>
      </c>
      <c r="B6" s="62" t="s">
        <v>319</v>
      </c>
      <c r="C6" s="159" t="s">
        <v>137</v>
      </c>
      <c r="D6" s="578">
        <v>12091.499999999998</v>
      </c>
      <c r="E6" s="156">
        <f>SUM('SW sites'!H13:'SW sites'!H15)</f>
        <v>72044</v>
      </c>
      <c r="F6" s="156">
        <f>SUM('SW sites'!I13:'SW sites'!I15)</f>
        <v>31036</v>
      </c>
      <c r="G6" s="577">
        <v>8584.86</v>
      </c>
      <c r="H6" s="156">
        <f>SUM('SW sites'!J13:'SW sites'!J15)</f>
        <v>28201.704285062275</v>
      </c>
      <c r="I6" s="101">
        <f t="shared" si="0"/>
        <v>20676.36</v>
      </c>
      <c r="J6" s="102">
        <f t="shared" si="1"/>
        <v>131281.70428506227</v>
      </c>
      <c r="K6" s="103">
        <f t="shared" si="2"/>
        <v>151958.06428506225</v>
      </c>
      <c r="L6" s="103"/>
      <c r="M6" s="133">
        <v>1</v>
      </c>
      <c r="N6" s="103">
        <f t="shared" si="3"/>
        <v>12091.499999999998</v>
      </c>
      <c r="O6" s="103">
        <f t="shared" si="4"/>
        <v>72044</v>
      </c>
      <c r="P6" s="103">
        <f t="shared" si="4"/>
        <v>31036</v>
      </c>
      <c r="Q6" s="103">
        <f t="shared" si="5"/>
        <v>8584.86</v>
      </c>
      <c r="R6" s="103">
        <f t="shared" si="4"/>
        <v>28201.704285062275</v>
      </c>
      <c r="S6" s="103">
        <f t="shared" si="6"/>
        <v>20676.36</v>
      </c>
      <c r="T6" s="103">
        <f t="shared" si="7"/>
        <v>131281.70428506227</v>
      </c>
      <c r="U6" s="103">
        <f t="shared" si="8"/>
        <v>151958.06428506225</v>
      </c>
    </row>
    <row r="7" spans="1:21" s="63" customFormat="1" x14ac:dyDescent="0.2">
      <c r="A7" s="61" t="s">
        <v>34</v>
      </c>
      <c r="B7" s="62" t="s">
        <v>319</v>
      </c>
      <c r="C7" s="159" t="s">
        <v>141</v>
      </c>
      <c r="D7" s="578">
        <v>40490.630000000005</v>
      </c>
      <c r="E7" s="156">
        <f>SUM('SW sites'!H16:'SW sites'!H20)</f>
        <v>163923</v>
      </c>
      <c r="F7" s="156">
        <f>SUM('SW sites'!I16:'SW sites'!I20)</f>
        <v>12151</v>
      </c>
      <c r="G7" s="577">
        <v>8584.86</v>
      </c>
      <c r="H7" s="156">
        <f>SUM('SW sites'!J16:'SW sites'!J20)</f>
        <v>29581.532755348057</v>
      </c>
      <c r="I7" s="101">
        <f t="shared" si="0"/>
        <v>49075.490000000005</v>
      </c>
      <c r="J7" s="102">
        <f t="shared" si="1"/>
        <v>205655.53275534805</v>
      </c>
      <c r="K7" s="103">
        <f t="shared" si="2"/>
        <v>254731.02275534807</v>
      </c>
      <c r="L7" s="103"/>
      <c r="M7" s="133">
        <v>1</v>
      </c>
      <c r="N7" s="103">
        <f t="shared" si="3"/>
        <v>40490.630000000005</v>
      </c>
      <c r="O7" s="103">
        <f t="shared" si="4"/>
        <v>163923</v>
      </c>
      <c r="P7" s="103">
        <f t="shared" si="4"/>
        <v>12151</v>
      </c>
      <c r="Q7" s="103">
        <f t="shared" si="5"/>
        <v>8584.86</v>
      </c>
      <c r="R7" s="103">
        <f t="shared" si="4"/>
        <v>29581.532755348057</v>
      </c>
      <c r="S7" s="103">
        <f t="shared" si="6"/>
        <v>49075.490000000005</v>
      </c>
      <c r="T7" s="103">
        <f t="shared" si="7"/>
        <v>205655.53275534805</v>
      </c>
      <c r="U7" s="103">
        <f t="shared" si="8"/>
        <v>254731.02275534807</v>
      </c>
    </row>
    <row r="8" spans="1:21" s="63" customFormat="1" x14ac:dyDescent="0.2">
      <c r="A8" s="61" t="s">
        <v>11</v>
      </c>
      <c r="B8" s="62" t="s">
        <v>319</v>
      </c>
      <c r="C8" s="159" t="s">
        <v>147</v>
      </c>
      <c r="D8" s="578">
        <v>12091.499999999998</v>
      </c>
      <c r="E8" s="156">
        <f>SUM('SW sites'!H21:'SW sites'!H24)</f>
        <v>75515</v>
      </c>
      <c r="F8" s="156">
        <f>SUM('SW sites'!I21:'SW sites'!I24)</f>
        <v>11999</v>
      </c>
      <c r="G8" s="577">
        <v>8584.86</v>
      </c>
      <c r="H8" s="156">
        <f>SUM('SW sites'!J21:'SW sites'!J24)</f>
        <v>25177.168589777069</v>
      </c>
      <c r="I8" s="101">
        <f t="shared" si="0"/>
        <v>20676.36</v>
      </c>
      <c r="J8" s="102">
        <f t="shared" si="1"/>
        <v>112691.16858977707</v>
      </c>
      <c r="K8" s="103">
        <f t="shared" si="2"/>
        <v>133367.52858977707</v>
      </c>
      <c r="L8" s="103"/>
      <c r="M8" s="133">
        <v>1</v>
      </c>
      <c r="N8" s="103">
        <f t="shared" si="3"/>
        <v>12091.499999999998</v>
      </c>
      <c r="O8" s="103">
        <f t="shared" si="4"/>
        <v>75515</v>
      </c>
      <c r="P8" s="103">
        <f t="shared" si="4"/>
        <v>11999</v>
      </c>
      <c r="Q8" s="103">
        <f t="shared" si="5"/>
        <v>8584.86</v>
      </c>
      <c r="R8" s="103">
        <f t="shared" si="4"/>
        <v>25177.168589777069</v>
      </c>
      <c r="S8" s="103">
        <f t="shared" si="6"/>
        <v>20676.36</v>
      </c>
      <c r="T8" s="103">
        <f t="shared" si="7"/>
        <v>112691.16858977707</v>
      </c>
      <c r="U8" s="103">
        <f t="shared" si="8"/>
        <v>133367.52858977707</v>
      </c>
    </row>
    <row r="9" spans="1:21" s="63" customFormat="1" x14ac:dyDescent="0.2">
      <c r="A9" s="61" t="s">
        <v>154</v>
      </c>
      <c r="B9" s="62" t="s">
        <v>319</v>
      </c>
      <c r="C9" s="159" t="s">
        <v>118</v>
      </c>
      <c r="D9" s="578">
        <v>15447.019999999999</v>
      </c>
      <c r="E9" s="156">
        <f>SUM('SW sites'!H25:'SW sites'!H27)</f>
        <v>65122</v>
      </c>
      <c r="F9" s="156">
        <f>SUM('SW sites'!I25:'SW sites'!I27)</f>
        <v>0</v>
      </c>
      <c r="G9" s="577">
        <v>0</v>
      </c>
      <c r="H9" s="156">
        <f>SUM('SW sites'!J25:'SW sites'!J27)</f>
        <v>0</v>
      </c>
      <c r="I9" s="101">
        <f t="shared" si="0"/>
        <v>15447.019999999999</v>
      </c>
      <c r="J9" s="102">
        <f t="shared" si="1"/>
        <v>65122</v>
      </c>
      <c r="K9" s="103">
        <f t="shared" si="2"/>
        <v>80569.02</v>
      </c>
      <c r="L9" s="103"/>
      <c r="M9" s="133">
        <v>1</v>
      </c>
      <c r="N9" s="103">
        <f t="shared" si="3"/>
        <v>15447.019999999999</v>
      </c>
      <c r="O9" s="103">
        <f t="shared" si="4"/>
        <v>65122</v>
      </c>
      <c r="P9" s="103">
        <f t="shared" si="4"/>
        <v>0</v>
      </c>
      <c r="Q9" s="103">
        <f t="shared" si="5"/>
        <v>0</v>
      </c>
      <c r="R9" s="103">
        <f t="shared" si="4"/>
        <v>0</v>
      </c>
      <c r="S9" s="103">
        <f t="shared" si="6"/>
        <v>15447.019999999999</v>
      </c>
      <c r="T9" s="103">
        <f t="shared" si="7"/>
        <v>65122</v>
      </c>
      <c r="U9" s="103">
        <f t="shared" si="8"/>
        <v>80569.02</v>
      </c>
    </row>
    <row r="10" spans="1:21" s="63" customFormat="1" x14ac:dyDescent="0.2">
      <c r="A10" s="61" t="s">
        <v>54</v>
      </c>
      <c r="B10" s="62" t="s">
        <v>319</v>
      </c>
      <c r="C10" s="159" t="s">
        <v>157</v>
      </c>
      <c r="D10" s="578">
        <v>15447.019999999999</v>
      </c>
      <c r="E10" s="156">
        <f>SUM('SW sites'!H28:'SW sites'!H30)</f>
        <v>66456</v>
      </c>
      <c r="F10" s="156">
        <f>SUM('SW sites'!I28:'SW sites'!I30)</f>
        <v>0</v>
      </c>
      <c r="G10" s="577">
        <v>0</v>
      </c>
      <c r="H10" s="156">
        <f>SUM('SW sites'!J28:'SW sites'!J30)</f>
        <v>0</v>
      </c>
      <c r="I10" s="101">
        <f t="shared" si="0"/>
        <v>15447.019999999999</v>
      </c>
      <c r="J10" s="102">
        <f t="shared" si="1"/>
        <v>66456</v>
      </c>
      <c r="K10" s="103">
        <f t="shared" si="2"/>
        <v>81903.02</v>
      </c>
      <c r="L10" s="103"/>
      <c r="M10" s="133">
        <v>1</v>
      </c>
      <c r="N10" s="103">
        <f t="shared" si="3"/>
        <v>15447.019999999999</v>
      </c>
      <c r="O10" s="103">
        <f t="shared" si="4"/>
        <v>66456</v>
      </c>
      <c r="P10" s="103">
        <f t="shared" si="4"/>
        <v>0</v>
      </c>
      <c r="Q10" s="103">
        <f t="shared" si="5"/>
        <v>0</v>
      </c>
      <c r="R10" s="103">
        <f t="shared" si="4"/>
        <v>0</v>
      </c>
      <c r="S10" s="103">
        <f t="shared" si="6"/>
        <v>15447.019999999999</v>
      </c>
      <c r="T10" s="103">
        <f t="shared" si="7"/>
        <v>66456</v>
      </c>
      <c r="U10" s="103">
        <f t="shared" si="8"/>
        <v>81903.02</v>
      </c>
    </row>
    <row r="11" spans="1:21" s="63" customFormat="1" x14ac:dyDescent="0.2">
      <c r="A11" s="61" t="s">
        <v>13</v>
      </c>
      <c r="B11" s="62" t="s">
        <v>319</v>
      </c>
      <c r="C11" s="159" t="s">
        <v>147</v>
      </c>
      <c r="D11" s="578">
        <v>49774.74</v>
      </c>
      <c r="E11" s="156">
        <f>SUM('SW sites'!H31:'SW sites'!H34)</f>
        <v>193443</v>
      </c>
      <c r="F11" s="156">
        <f>SUM('SW sites'!I31:'SW sites'!I34)</f>
        <v>29692</v>
      </c>
      <c r="G11" s="577">
        <v>8584.86</v>
      </c>
      <c r="H11" s="156">
        <f>SUM('SW sites'!J31:'SW sites'!J34)</f>
        <v>27776.800079142427</v>
      </c>
      <c r="I11" s="101">
        <f t="shared" si="0"/>
        <v>58359.6</v>
      </c>
      <c r="J11" s="102">
        <f t="shared" si="1"/>
        <v>250911.80007914244</v>
      </c>
      <c r="K11" s="103">
        <f t="shared" si="2"/>
        <v>309271.40007914242</v>
      </c>
      <c r="L11" s="103"/>
      <c r="M11" s="133">
        <v>1</v>
      </c>
      <c r="N11" s="103">
        <f t="shared" si="3"/>
        <v>49774.74</v>
      </c>
      <c r="O11" s="103">
        <f t="shared" si="4"/>
        <v>193443</v>
      </c>
      <c r="P11" s="103">
        <f t="shared" si="4"/>
        <v>29692</v>
      </c>
      <c r="Q11" s="103">
        <f t="shared" si="5"/>
        <v>8584.86</v>
      </c>
      <c r="R11" s="103">
        <f t="shared" si="4"/>
        <v>27776.800079142427</v>
      </c>
      <c r="S11" s="103">
        <f t="shared" si="6"/>
        <v>58359.6</v>
      </c>
      <c r="T11" s="103">
        <f t="shared" si="7"/>
        <v>250911.80007914244</v>
      </c>
      <c r="U11" s="103">
        <f t="shared" si="8"/>
        <v>309271.40007914242</v>
      </c>
    </row>
    <row r="12" spans="1:21" s="63" customFormat="1" x14ac:dyDescent="0.2">
      <c r="A12" s="61" t="s">
        <v>45</v>
      </c>
      <c r="B12" s="62" t="s">
        <v>319</v>
      </c>
      <c r="C12" s="159" t="s">
        <v>170</v>
      </c>
      <c r="D12" s="578">
        <v>26769.959999999995</v>
      </c>
      <c r="E12" s="156">
        <f>SUM('SW sites'!H35:'SW sites'!H38)</f>
        <v>98065</v>
      </c>
      <c r="F12" s="156">
        <f>SUM('SW sites'!I35:'SW sites'!I38)</f>
        <v>18306</v>
      </c>
      <c r="G12" s="577">
        <v>8584.86</v>
      </c>
      <c r="H12" s="156">
        <f>SUM('SW sites'!J35:'SW sites'!J38)</f>
        <v>31558.363993662177</v>
      </c>
      <c r="I12" s="101">
        <f t="shared" si="0"/>
        <v>35354.819999999992</v>
      </c>
      <c r="J12" s="102">
        <f t="shared" si="1"/>
        <v>147929.36399366218</v>
      </c>
      <c r="K12" s="103">
        <f t="shared" si="2"/>
        <v>183284.18399366218</v>
      </c>
      <c r="L12" s="103"/>
      <c r="M12" s="133">
        <v>1</v>
      </c>
      <c r="N12" s="103">
        <f t="shared" si="3"/>
        <v>26769.959999999995</v>
      </c>
      <c r="O12" s="103">
        <f t="shared" si="4"/>
        <v>98065</v>
      </c>
      <c r="P12" s="103">
        <f t="shared" si="4"/>
        <v>18306</v>
      </c>
      <c r="Q12" s="103">
        <f t="shared" si="5"/>
        <v>8584.86</v>
      </c>
      <c r="R12" s="103">
        <f t="shared" si="4"/>
        <v>31558.363993662177</v>
      </c>
      <c r="S12" s="103">
        <f t="shared" si="6"/>
        <v>35354.819999999992</v>
      </c>
      <c r="T12" s="103">
        <f t="shared" si="7"/>
        <v>147929.36399366218</v>
      </c>
      <c r="U12" s="103">
        <f t="shared" si="8"/>
        <v>183284.18399366218</v>
      </c>
    </row>
    <row r="13" spans="1:21" s="63" customFormat="1" x14ac:dyDescent="0.2">
      <c r="A13" s="61" t="s">
        <v>32</v>
      </c>
      <c r="B13" s="62" t="s">
        <v>319</v>
      </c>
      <c r="C13" s="159" t="s">
        <v>141</v>
      </c>
      <c r="D13" s="578">
        <v>0</v>
      </c>
      <c r="E13" s="156">
        <f>SUM('SW sites'!H39:'SW sites'!H40)</f>
        <v>0</v>
      </c>
      <c r="F13" s="156">
        <f>SUM('SW sites'!I39:'SW sites'!I40)</f>
        <v>0</v>
      </c>
      <c r="G13" s="577">
        <v>0</v>
      </c>
      <c r="H13" s="156">
        <f>SUM('SW sites'!J39:'SW sites'!J40)</f>
        <v>0</v>
      </c>
      <c r="I13" s="101">
        <f t="shared" si="0"/>
        <v>0</v>
      </c>
      <c r="J13" s="102">
        <f t="shared" si="1"/>
        <v>0</v>
      </c>
      <c r="K13" s="103">
        <f t="shared" si="2"/>
        <v>0</v>
      </c>
      <c r="L13" s="103"/>
      <c r="M13" s="133">
        <v>1</v>
      </c>
      <c r="N13" s="103">
        <f t="shared" si="3"/>
        <v>0</v>
      </c>
      <c r="O13" s="103">
        <f t="shared" si="4"/>
        <v>0</v>
      </c>
      <c r="P13" s="103">
        <f t="shared" si="4"/>
        <v>0</v>
      </c>
      <c r="Q13" s="103">
        <f t="shared" si="5"/>
        <v>0</v>
      </c>
      <c r="R13" s="103">
        <f t="shared" si="4"/>
        <v>0</v>
      </c>
      <c r="S13" s="103">
        <f t="shared" si="6"/>
        <v>0</v>
      </c>
      <c r="T13" s="103">
        <f t="shared" si="7"/>
        <v>0</v>
      </c>
      <c r="U13" s="103">
        <f t="shared" si="8"/>
        <v>0</v>
      </c>
    </row>
    <row r="14" spans="1:21" s="63" customFormat="1" x14ac:dyDescent="0.2">
      <c r="A14" s="61" t="s">
        <v>44</v>
      </c>
      <c r="B14" s="62" t="s">
        <v>319</v>
      </c>
      <c r="C14" s="159" t="s">
        <v>185</v>
      </c>
      <c r="D14" s="578">
        <v>15447.019999999999</v>
      </c>
      <c r="E14" s="156">
        <f>SUM('SW sites'!H41:'SW sites'!H43)</f>
        <v>99018</v>
      </c>
      <c r="F14" s="156">
        <f>SUM('SW sites'!I41:'SW sites'!I43)</f>
        <v>0</v>
      </c>
      <c r="G14" s="577">
        <v>4292.43</v>
      </c>
      <c r="H14" s="156">
        <f>SUM('SW sites'!J41:'SW sites'!J43)</f>
        <v>23450.196512323804</v>
      </c>
      <c r="I14" s="101">
        <f t="shared" si="0"/>
        <v>19739.449999999997</v>
      </c>
      <c r="J14" s="102">
        <f t="shared" si="1"/>
        <v>122468.1965123238</v>
      </c>
      <c r="K14" s="103">
        <f t="shared" si="2"/>
        <v>142207.64651232382</v>
      </c>
      <c r="L14" s="103"/>
      <c r="M14" s="133">
        <v>1</v>
      </c>
      <c r="N14" s="103">
        <f t="shared" si="3"/>
        <v>15447.019999999999</v>
      </c>
      <c r="O14" s="103">
        <f t="shared" si="4"/>
        <v>99018</v>
      </c>
      <c r="P14" s="103">
        <f t="shared" si="4"/>
        <v>0</v>
      </c>
      <c r="Q14" s="103">
        <f t="shared" si="5"/>
        <v>4292.43</v>
      </c>
      <c r="R14" s="103">
        <f t="shared" si="4"/>
        <v>23450.196512323804</v>
      </c>
      <c r="S14" s="103">
        <f t="shared" si="6"/>
        <v>19739.449999999997</v>
      </c>
      <c r="T14" s="103">
        <f t="shared" si="7"/>
        <v>122468.1965123238</v>
      </c>
      <c r="U14" s="103">
        <f t="shared" si="8"/>
        <v>142207.64651232382</v>
      </c>
    </row>
    <row r="15" spans="1:21" s="63" customFormat="1" x14ac:dyDescent="0.2">
      <c r="A15" s="61" t="s">
        <v>194</v>
      </c>
      <c r="B15" s="62" t="s">
        <v>319</v>
      </c>
      <c r="C15" s="159" t="s">
        <v>195</v>
      </c>
      <c r="D15" s="578">
        <v>49774.74</v>
      </c>
      <c r="E15" s="156">
        <f>SUM('SW sites'!H44:'SW sites'!H47)</f>
        <v>199154</v>
      </c>
      <c r="F15" s="156">
        <f>SUM('SW sites'!I44:'SW sites'!I47)</f>
        <v>12552</v>
      </c>
      <c r="G15" s="577">
        <v>8584.86</v>
      </c>
      <c r="H15" s="156">
        <f>SUM('SW sites'!J44:'SW sites'!J47)</f>
        <v>21639.191846550064</v>
      </c>
      <c r="I15" s="101">
        <f t="shared" si="0"/>
        <v>58359.6</v>
      </c>
      <c r="J15" s="102">
        <f t="shared" si="1"/>
        <v>233345.19184655006</v>
      </c>
      <c r="K15" s="103">
        <f t="shared" si="2"/>
        <v>291704.79184655007</v>
      </c>
      <c r="L15" s="103"/>
      <c r="M15" s="133">
        <v>1</v>
      </c>
      <c r="N15" s="103">
        <f t="shared" si="3"/>
        <v>49774.74</v>
      </c>
      <c r="O15" s="103">
        <f t="shared" si="4"/>
        <v>199154</v>
      </c>
      <c r="P15" s="103">
        <f t="shared" si="4"/>
        <v>12552</v>
      </c>
      <c r="Q15" s="103">
        <f t="shared" si="5"/>
        <v>8584.86</v>
      </c>
      <c r="R15" s="103">
        <f t="shared" si="4"/>
        <v>21639.191846550064</v>
      </c>
      <c r="S15" s="103">
        <f t="shared" si="6"/>
        <v>58359.6</v>
      </c>
      <c r="T15" s="103">
        <f t="shared" si="7"/>
        <v>233345.19184655006</v>
      </c>
      <c r="U15" s="103">
        <f t="shared" si="8"/>
        <v>291704.79184655007</v>
      </c>
    </row>
    <row r="16" spans="1:21" s="63" customFormat="1" x14ac:dyDescent="0.2">
      <c r="A16" s="61" t="s">
        <v>200</v>
      </c>
      <c r="B16" s="62" t="s">
        <v>319</v>
      </c>
      <c r="C16" s="159" t="s">
        <v>137</v>
      </c>
      <c r="D16" s="578">
        <v>41934.359999999993</v>
      </c>
      <c r="E16" s="156">
        <f>SUM('SW sites'!H48:'SW sites'!H51)</f>
        <v>175670</v>
      </c>
      <c r="F16" s="156">
        <f>SUM('SW sites'!I48:'SW sites'!I51)</f>
        <v>37930</v>
      </c>
      <c r="G16" s="577">
        <v>4292.43</v>
      </c>
      <c r="H16" s="156">
        <f>SUM('SW sites'!J48:'SW sites'!J51)</f>
        <v>14507.090907058468</v>
      </c>
      <c r="I16" s="101">
        <f t="shared" si="0"/>
        <v>46226.789999999994</v>
      </c>
      <c r="J16" s="102">
        <f t="shared" si="1"/>
        <v>228107.09090705847</v>
      </c>
      <c r="K16" s="103">
        <f t="shared" si="2"/>
        <v>274333.88090705848</v>
      </c>
      <c r="L16" s="103"/>
      <c r="M16" s="133">
        <v>1</v>
      </c>
      <c r="N16" s="103">
        <f t="shared" si="3"/>
        <v>41934.359999999993</v>
      </c>
      <c r="O16" s="103">
        <f t="shared" si="4"/>
        <v>175670</v>
      </c>
      <c r="P16" s="103">
        <f t="shared" si="4"/>
        <v>37930</v>
      </c>
      <c r="Q16" s="103">
        <f t="shared" si="5"/>
        <v>4292.43</v>
      </c>
      <c r="R16" s="103">
        <f t="shared" si="4"/>
        <v>14507.090907058468</v>
      </c>
      <c r="S16" s="103">
        <f t="shared" si="6"/>
        <v>46226.789999999994</v>
      </c>
      <c r="T16" s="103">
        <f t="shared" si="7"/>
        <v>228107.09090705847</v>
      </c>
      <c r="U16" s="103">
        <f t="shared" si="8"/>
        <v>274333.88090705848</v>
      </c>
    </row>
    <row r="17" spans="1:21" s="63" customFormat="1" x14ac:dyDescent="0.2">
      <c r="A17" s="64" t="s">
        <v>27</v>
      </c>
      <c r="B17" s="65" t="s">
        <v>319</v>
      </c>
      <c r="C17" s="159" t="s">
        <v>195</v>
      </c>
      <c r="D17" s="578">
        <v>15965.57</v>
      </c>
      <c r="E17" s="156">
        <f>SUM('SW sites'!H52:'SW sites'!H54)</f>
        <v>81933</v>
      </c>
      <c r="F17" s="156">
        <f>SUM('SW sites'!I52:'SW sites'!I54)</f>
        <v>14144</v>
      </c>
      <c r="G17" s="577">
        <v>8584.86</v>
      </c>
      <c r="H17" s="156">
        <f>SUM('SW sites'!J52:'SW sites'!J54)</f>
        <v>39625.207574502376</v>
      </c>
      <c r="I17" s="101">
        <f t="shared" si="0"/>
        <v>24550.43</v>
      </c>
      <c r="J17" s="102">
        <f t="shared" si="1"/>
        <v>135702.20757450239</v>
      </c>
      <c r="K17" s="103">
        <f t="shared" si="2"/>
        <v>160252.63757450238</v>
      </c>
      <c r="L17" s="103"/>
      <c r="M17" s="133">
        <v>1</v>
      </c>
      <c r="N17" s="103">
        <f t="shared" si="3"/>
        <v>15965.57</v>
      </c>
      <c r="O17" s="103">
        <f t="shared" si="4"/>
        <v>81933</v>
      </c>
      <c r="P17" s="103">
        <f t="shared" si="4"/>
        <v>14144</v>
      </c>
      <c r="Q17" s="103">
        <f t="shared" si="5"/>
        <v>8584.86</v>
      </c>
      <c r="R17" s="103">
        <f t="shared" si="4"/>
        <v>39625.207574502376</v>
      </c>
      <c r="S17" s="103">
        <f t="shared" si="6"/>
        <v>24550.43</v>
      </c>
      <c r="T17" s="103">
        <f t="shared" si="7"/>
        <v>135702.20757450239</v>
      </c>
      <c r="U17" s="103">
        <f t="shared" si="8"/>
        <v>160252.63757450238</v>
      </c>
    </row>
    <row r="18" spans="1:21" s="63" customFormat="1" x14ac:dyDescent="0.2">
      <c r="A18" s="61" t="s">
        <v>41</v>
      </c>
      <c r="B18" s="62" t="s">
        <v>320</v>
      </c>
      <c r="C18" s="159" t="s">
        <v>195</v>
      </c>
      <c r="D18" s="578">
        <v>53247.08</v>
      </c>
      <c r="E18" s="156">
        <f>SUM('SW sites'!H55:'SW sites'!H58)</f>
        <v>171536.5</v>
      </c>
      <c r="F18" s="156">
        <f>SUM('SW sites'!I55:'SW sites'!I58)</f>
        <v>23587</v>
      </c>
      <c r="G18" s="577">
        <v>4292.43</v>
      </c>
      <c r="H18" s="156">
        <f>SUM('SW sites'!J55:'SW sites'!J57)</f>
        <v>17084.495740884591</v>
      </c>
      <c r="I18" s="101">
        <f t="shared" si="0"/>
        <v>57539.51</v>
      </c>
      <c r="J18" s="102">
        <f t="shared" si="1"/>
        <v>212207.99574088459</v>
      </c>
      <c r="K18" s="103">
        <f t="shared" si="2"/>
        <v>269747.50574088458</v>
      </c>
      <c r="L18" s="103"/>
      <c r="M18" s="133">
        <v>1</v>
      </c>
      <c r="N18" s="103">
        <f t="shared" si="3"/>
        <v>53247.08</v>
      </c>
      <c r="O18" s="103">
        <f t="shared" si="4"/>
        <v>171536.5</v>
      </c>
      <c r="P18" s="103">
        <f t="shared" si="4"/>
        <v>23587</v>
      </c>
      <c r="Q18" s="103">
        <f t="shared" si="5"/>
        <v>4292.43</v>
      </c>
      <c r="R18" s="103">
        <f t="shared" si="4"/>
        <v>17084.495740884591</v>
      </c>
      <c r="S18" s="103">
        <f t="shared" si="6"/>
        <v>57539.51</v>
      </c>
      <c r="T18" s="103">
        <f t="shared" si="7"/>
        <v>212207.99574088459</v>
      </c>
      <c r="U18" s="103">
        <f t="shared" si="8"/>
        <v>269747.50574088458</v>
      </c>
    </row>
    <row r="19" spans="1:21" s="63" customFormat="1" x14ac:dyDescent="0.2">
      <c r="A19" s="61" t="s">
        <v>10</v>
      </c>
      <c r="B19" s="62" t="s">
        <v>320</v>
      </c>
      <c r="C19" s="159" t="s">
        <v>147</v>
      </c>
      <c r="D19" s="578">
        <v>15965.57</v>
      </c>
      <c r="E19" s="156">
        <f>SUM('SW sites'!H59:'SW sites'!H61)</f>
        <v>77820</v>
      </c>
      <c r="F19" s="156">
        <f>SUM('SW sites'!I59:'SW sites'!I61)</f>
        <v>29600</v>
      </c>
      <c r="G19" s="577">
        <v>4292.43</v>
      </c>
      <c r="H19" s="156">
        <f>SUM('SW sites'!J59:'SW sites'!J61)</f>
        <v>13930.615172879601</v>
      </c>
      <c r="I19" s="101">
        <f t="shared" si="0"/>
        <v>20258</v>
      </c>
      <c r="J19" s="102">
        <f t="shared" si="1"/>
        <v>121350.6151728796</v>
      </c>
      <c r="K19" s="103">
        <f t="shared" si="2"/>
        <v>141608.6151728796</v>
      </c>
      <c r="L19" s="103"/>
      <c r="M19" s="133">
        <v>1</v>
      </c>
      <c r="N19" s="103">
        <f t="shared" si="3"/>
        <v>15965.57</v>
      </c>
      <c r="O19" s="103">
        <f t="shared" si="4"/>
        <v>77820</v>
      </c>
      <c r="P19" s="103">
        <f t="shared" si="4"/>
        <v>29600</v>
      </c>
      <c r="Q19" s="103">
        <f t="shared" si="5"/>
        <v>4292.43</v>
      </c>
      <c r="R19" s="103">
        <f t="shared" si="4"/>
        <v>13930.615172879601</v>
      </c>
      <c r="S19" s="103">
        <f t="shared" si="6"/>
        <v>20258</v>
      </c>
      <c r="T19" s="103">
        <f t="shared" si="7"/>
        <v>121350.6151728796</v>
      </c>
      <c r="U19" s="103">
        <f t="shared" si="8"/>
        <v>141608.6151728796</v>
      </c>
    </row>
    <row r="20" spans="1:21" s="63" customFormat="1" x14ac:dyDescent="0.2">
      <c r="A20" s="61" t="s">
        <v>25</v>
      </c>
      <c r="B20" s="62" t="s">
        <v>320</v>
      </c>
      <c r="C20" s="159" t="s">
        <v>195</v>
      </c>
      <c r="D20" s="578">
        <v>19703.719999999998</v>
      </c>
      <c r="E20" s="156">
        <f>SUM('SW sites'!H62:'SW sites'!H65)</f>
        <v>117473</v>
      </c>
      <c r="F20" s="156">
        <f>SUM('SW sites'!I62:'SW sites'!I65)</f>
        <v>16328</v>
      </c>
      <c r="G20" s="577">
        <v>4292.43</v>
      </c>
      <c r="H20" s="156">
        <f>SUM('SW sites'!J62:'SW sites'!J65)</f>
        <v>20625.252745761114</v>
      </c>
      <c r="I20" s="101">
        <f t="shared" si="0"/>
        <v>23996.149999999998</v>
      </c>
      <c r="J20" s="102">
        <f t="shared" si="1"/>
        <v>154426.25274576113</v>
      </c>
      <c r="K20" s="103">
        <f t="shared" si="2"/>
        <v>178422.40274576112</v>
      </c>
      <c r="L20" s="103"/>
      <c r="M20" s="133">
        <v>1</v>
      </c>
      <c r="N20" s="103">
        <f t="shared" si="3"/>
        <v>19703.719999999998</v>
      </c>
      <c r="O20" s="103">
        <f t="shared" si="4"/>
        <v>117473</v>
      </c>
      <c r="P20" s="103">
        <f t="shared" si="4"/>
        <v>16328</v>
      </c>
      <c r="Q20" s="103">
        <f t="shared" si="5"/>
        <v>4292.43</v>
      </c>
      <c r="R20" s="103">
        <f t="shared" si="4"/>
        <v>20625.252745761114</v>
      </c>
      <c r="S20" s="103">
        <f t="shared" si="6"/>
        <v>23996.149999999998</v>
      </c>
      <c r="T20" s="103">
        <f t="shared" si="7"/>
        <v>154426.25274576113</v>
      </c>
      <c r="U20" s="103">
        <f t="shared" si="8"/>
        <v>178422.40274576112</v>
      </c>
    </row>
    <row r="21" spans="1:21" s="63" customFormat="1" x14ac:dyDescent="0.2">
      <c r="A21" s="61" t="s">
        <v>9</v>
      </c>
      <c r="B21" s="62" t="s">
        <v>320</v>
      </c>
      <c r="C21" s="159" t="s">
        <v>147</v>
      </c>
      <c r="D21" s="578">
        <v>15965.57</v>
      </c>
      <c r="E21" s="156">
        <f>SUM('SW sites'!H66:'SW sites'!H67)</f>
        <v>109929</v>
      </c>
      <c r="F21" s="156">
        <f>SUM('SW sites'!I66:'SW sites'!I67)</f>
        <v>0</v>
      </c>
      <c r="G21" s="577">
        <v>0</v>
      </c>
      <c r="H21" s="156">
        <f>SUM('SW sites'!J66:'SW sites'!J67)</f>
        <v>0</v>
      </c>
      <c r="I21" s="101">
        <f t="shared" si="0"/>
        <v>15965.57</v>
      </c>
      <c r="J21" s="102">
        <f t="shared" si="1"/>
        <v>109929</v>
      </c>
      <c r="K21" s="103">
        <f t="shared" si="2"/>
        <v>125894.57</v>
      </c>
      <c r="L21" s="103"/>
      <c r="M21" s="133">
        <v>1</v>
      </c>
      <c r="N21" s="103">
        <f t="shared" si="3"/>
        <v>15965.57</v>
      </c>
      <c r="O21" s="103">
        <f t="shared" si="4"/>
        <v>109929</v>
      </c>
      <c r="P21" s="103">
        <f t="shared" si="4"/>
        <v>0</v>
      </c>
      <c r="Q21" s="103">
        <f t="shared" si="5"/>
        <v>0</v>
      </c>
      <c r="R21" s="103">
        <f t="shared" si="4"/>
        <v>0</v>
      </c>
      <c r="S21" s="103">
        <f t="shared" si="6"/>
        <v>15965.57</v>
      </c>
      <c r="T21" s="103">
        <f t="shared" si="7"/>
        <v>109929</v>
      </c>
      <c r="U21" s="103">
        <f t="shared" si="8"/>
        <v>125894.57</v>
      </c>
    </row>
    <row r="22" spans="1:21" s="63" customFormat="1" x14ac:dyDescent="0.2">
      <c r="A22" s="61" t="s">
        <v>12</v>
      </c>
      <c r="B22" s="62" t="s">
        <v>320</v>
      </c>
      <c r="C22" s="159" t="s">
        <v>195</v>
      </c>
      <c r="D22" s="578">
        <v>19806.319999999996</v>
      </c>
      <c r="E22" s="156">
        <f>SUM('SW sites'!H68:'SW sites'!H69)</f>
        <v>82677</v>
      </c>
      <c r="F22" s="156">
        <f>SUM('SW sites'!I68:'SW sites'!I69)</f>
        <v>0</v>
      </c>
      <c r="G22" s="577">
        <v>0</v>
      </c>
      <c r="H22" s="156">
        <f>SUM('SW sites'!J68:'SW sites'!J69)</f>
        <v>0</v>
      </c>
      <c r="I22" s="101">
        <f t="shared" si="0"/>
        <v>19806.319999999996</v>
      </c>
      <c r="J22" s="102">
        <f t="shared" si="1"/>
        <v>82677</v>
      </c>
      <c r="K22" s="103">
        <f t="shared" si="2"/>
        <v>102483.31999999999</v>
      </c>
      <c r="L22" s="103"/>
      <c r="M22" s="133">
        <v>1</v>
      </c>
      <c r="N22" s="103">
        <f t="shared" si="3"/>
        <v>19806.319999999996</v>
      </c>
      <c r="O22" s="103">
        <f t="shared" si="4"/>
        <v>82677</v>
      </c>
      <c r="P22" s="103">
        <f t="shared" si="4"/>
        <v>0</v>
      </c>
      <c r="Q22" s="103">
        <f t="shared" si="5"/>
        <v>0</v>
      </c>
      <c r="R22" s="103">
        <f t="shared" si="4"/>
        <v>0</v>
      </c>
      <c r="S22" s="103">
        <f t="shared" si="6"/>
        <v>19806.319999999996</v>
      </c>
      <c r="T22" s="103">
        <f t="shared" si="7"/>
        <v>82677</v>
      </c>
      <c r="U22" s="103">
        <f t="shared" si="8"/>
        <v>102483.31999999999</v>
      </c>
    </row>
    <row r="23" spans="1:21" s="63" customFormat="1" x14ac:dyDescent="0.2">
      <c r="A23" s="61" t="s">
        <v>37</v>
      </c>
      <c r="B23" s="62" t="s">
        <v>320</v>
      </c>
      <c r="C23" s="159" t="s">
        <v>185</v>
      </c>
      <c r="D23" s="578">
        <v>23841.739999999998</v>
      </c>
      <c r="E23" s="156">
        <f>SUM('SW sites'!H70)</f>
        <v>79177</v>
      </c>
      <c r="F23" s="156">
        <f>SUM('SW sites'!I70)</f>
        <v>0</v>
      </c>
      <c r="G23" s="577">
        <v>0</v>
      </c>
      <c r="H23" s="156">
        <f>SUM('SW sites'!J70)</f>
        <v>0</v>
      </c>
      <c r="I23" s="101">
        <f t="shared" si="0"/>
        <v>23841.739999999998</v>
      </c>
      <c r="J23" s="102">
        <f t="shared" si="1"/>
        <v>79177</v>
      </c>
      <c r="K23" s="103">
        <f t="shared" si="2"/>
        <v>103018.73999999999</v>
      </c>
      <c r="L23" s="103"/>
      <c r="M23" s="133">
        <v>1</v>
      </c>
      <c r="N23" s="103">
        <f t="shared" si="3"/>
        <v>23841.739999999998</v>
      </c>
      <c r="O23" s="103">
        <f t="shared" si="4"/>
        <v>79177</v>
      </c>
      <c r="P23" s="103">
        <f t="shared" si="4"/>
        <v>0</v>
      </c>
      <c r="Q23" s="103">
        <f t="shared" si="5"/>
        <v>0</v>
      </c>
      <c r="R23" s="103">
        <f t="shared" si="4"/>
        <v>0</v>
      </c>
      <c r="S23" s="103">
        <f t="shared" si="6"/>
        <v>23841.739999999998</v>
      </c>
      <c r="T23" s="103">
        <f t="shared" si="7"/>
        <v>79177</v>
      </c>
      <c r="U23" s="103">
        <f t="shared" si="8"/>
        <v>103018.73999999999</v>
      </c>
    </row>
    <row r="24" spans="1:21" s="63" customFormat="1" x14ac:dyDescent="0.2">
      <c r="A24" s="61" t="s">
        <v>35</v>
      </c>
      <c r="B24" s="62" t="s">
        <v>320</v>
      </c>
      <c r="C24" s="159" t="s">
        <v>185</v>
      </c>
      <c r="D24" s="578">
        <v>3314.6499999999996</v>
      </c>
      <c r="E24" s="156">
        <f>SUM('SW sites'!H71:'SW sites'!H74)</f>
        <v>25942</v>
      </c>
      <c r="F24" s="156">
        <f>SUM('SW sites'!I71:'SW sites'!I74)</f>
        <v>14872</v>
      </c>
      <c r="G24" s="577">
        <v>4292.43</v>
      </c>
      <c r="H24" s="156">
        <f>SUM('SW sites'!J71:'SW sites'!J74)</f>
        <v>19812.964435297337</v>
      </c>
      <c r="I24" s="101">
        <f t="shared" si="0"/>
        <v>7607.08</v>
      </c>
      <c r="J24" s="102">
        <f t="shared" si="1"/>
        <v>60626.964435297341</v>
      </c>
      <c r="K24" s="103">
        <f t="shared" si="2"/>
        <v>68234.044435297343</v>
      </c>
      <c r="L24" s="103"/>
      <c r="M24" s="133">
        <v>1</v>
      </c>
      <c r="N24" s="103">
        <f t="shared" si="3"/>
        <v>3314.6499999999996</v>
      </c>
      <c r="O24" s="103">
        <f t="shared" si="4"/>
        <v>25942</v>
      </c>
      <c r="P24" s="103">
        <f t="shared" si="4"/>
        <v>14872</v>
      </c>
      <c r="Q24" s="103">
        <f t="shared" si="5"/>
        <v>4292.43</v>
      </c>
      <c r="R24" s="103">
        <f t="shared" si="4"/>
        <v>19812.964435297337</v>
      </c>
      <c r="S24" s="103">
        <f t="shared" si="6"/>
        <v>7607.08</v>
      </c>
      <c r="T24" s="103">
        <f t="shared" si="7"/>
        <v>60626.964435297341</v>
      </c>
      <c r="U24" s="103">
        <f t="shared" si="8"/>
        <v>68234.044435297343</v>
      </c>
    </row>
    <row r="25" spans="1:21" s="63" customFormat="1" x14ac:dyDescent="0.2">
      <c r="A25" s="61" t="s">
        <v>242</v>
      </c>
      <c r="B25" s="62" t="s">
        <v>320</v>
      </c>
      <c r="C25" s="159" t="s">
        <v>137</v>
      </c>
      <c r="D25" s="578">
        <v>0</v>
      </c>
      <c r="E25" s="156">
        <f>SUM('SW sites'!H75:'SW sites'!H76)</f>
        <v>0</v>
      </c>
      <c r="F25" s="156">
        <f>SUM('SW sites'!I75:'SW sites'!I76)</f>
        <v>14860</v>
      </c>
      <c r="G25" s="577">
        <v>4292.43</v>
      </c>
      <c r="H25" s="156">
        <f>SUM('SW sites'!J75:'SW sites'!J76)</f>
        <v>8105.0267864417938</v>
      </c>
      <c r="I25" s="101">
        <f t="shared" si="0"/>
        <v>4292.43</v>
      </c>
      <c r="J25" s="102">
        <f t="shared" si="1"/>
        <v>22965.026786441795</v>
      </c>
      <c r="K25" s="103">
        <f t="shared" si="2"/>
        <v>27257.456786441795</v>
      </c>
      <c r="L25" s="103"/>
      <c r="M25" s="133">
        <v>1</v>
      </c>
      <c r="N25" s="103">
        <f t="shared" si="3"/>
        <v>0</v>
      </c>
      <c r="O25" s="103">
        <f t="shared" si="4"/>
        <v>0</v>
      </c>
      <c r="P25" s="103">
        <f t="shared" si="4"/>
        <v>14860</v>
      </c>
      <c r="Q25" s="103">
        <f t="shared" si="5"/>
        <v>4292.43</v>
      </c>
      <c r="R25" s="103">
        <f t="shared" si="4"/>
        <v>8105.0267864417938</v>
      </c>
      <c r="S25" s="103">
        <f t="shared" si="6"/>
        <v>4292.43</v>
      </c>
      <c r="T25" s="103">
        <f t="shared" si="7"/>
        <v>22965.026786441795</v>
      </c>
      <c r="U25" s="103">
        <f t="shared" si="8"/>
        <v>27257.456786441795</v>
      </c>
    </row>
    <row r="26" spans="1:21" s="63" customFormat="1" x14ac:dyDescent="0.2">
      <c r="A26" s="61" t="s">
        <v>53</v>
      </c>
      <c r="B26" s="62" t="s">
        <v>320</v>
      </c>
      <c r="C26" s="159" t="s">
        <v>157</v>
      </c>
      <c r="D26" s="578">
        <v>12304.19</v>
      </c>
      <c r="E26" s="156">
        <f>SUM('SW sites'!H77:'SW sites'!H78)</f>
        <v>70195</v>
      </c>
      <c r="F26" s="156">
        <f>SUM('SW sites'!I77:'SW sites'!I78)</f>
        <v>0</v>
      </c>
      <c r="G26" s="577">
        <v>4292.43</v>
      </c>
      <c r="H26" s="156">
        <f>SUM('SW sites'!J77:'SW sites'!J78)</f>
        <v>24911.451614548718</v>
      </c>
      <c r="I26" s="101">
        <f t="shared" si="0"/>
        <v>16596.620000000003</v>
      </c>
      <c r="J26" s="102">
        <f t="shared" si="1"/>
        <v>95106.451614548714</v>
      </c>
      <c r="K26" s="103">
        <f t="shared" si="2"/>
        <v>111703.07161454871</v>
      </c>
      <c r="L26" s="103"/>
      <c r="M26" s="133">
        <v>1</v>
      </c>
      <c r="N26" s="103">
        <f t="shared" si="3"/>
        <v>12304.19</v>
      </c>
      <c r="O26" s="103">
        <f t="shared" si="4"/>
        <v>70195</v>
      </c>
      <c r="P26" s="103">
        <f t="shared" si="4"/>
        <v>0</v>
      </c>
      <c r="Q26" s="103">
        <f t="shared" si="5"/>
        <v>4292.43</v>
      </c>
      <c r="R26" s="103">
        <f t="shared" si="4"/>
        <v>24911.451614548718</v>
      </c>
      <c r="S26" s="103">
        <f t="shared" si="6"/>
        <v>16596.620000000003</v>
      </c>
      <c r="T26" s="103">
        <f t="shared" si="7"/>
        <v>95106.451614548714</v>
      </c>
      <c r="U26" s="103">
        <f t="shared" si="8"/>
        <v>111703.07161454871</v>
      </c>
    </row>
    <row r="27" spans="1:21" s="63" customFormat="1" x14ac:dyDescent="0.2">
      <c r="A27" s="61" t="s">
        <v>56</v>
      </c>
      <c r="B27" s="62" t="s">
        <v>320</v>
      </c>
      <c r="C27" s="159" t="s">
        <v>170</v>
      </c>
      <c r="D27" s="578">
        <v>17206.039999999997</v>
      </c>
      <c r="E27" s="156">
        <f>SUM('SW sites'!H79:'SW sites'!H80)</f>
        <v>90774</v>
      </c>
      <c r="F27" s="156">
        <f>SUM('SW sites'!I79:'SW sites'!I80)</f>
        <v>24693</v>
      </c>
      <c r="G27" s="577">
        <v>4292.43</v>
      </c>
      <c r="H27" s="156">
        <f>SUM('SW sites'!J79:'SW sites'!J80)</f>
        <v>13163.395425585773</v>
      </c>
      <c r="I27" s="101">
        <f t="shared" si="0"/>
        <v>21498.469999999998</v>
      </c>
      <c r="J27" s="102">
        <f t="shared" si="1"/>
        <v>128630.39542558577</v>
      </c>
      <c r="K27" s="103">
        <f t="shared" si="2"/>
        <v>150128.86542558577</v>
      </c>
      <c r="L27" s="103"/>
      <c r="M27" s="133">
        <v>1</v>
      </c>
      <c r="N27" s="103">
        <f t="shared" si="3"/>
        <v>17206.039999999997</v>
      </c>
      <c r="O27" s="103">
        <f t="shared" si="4"/>
        <v>90774</v>
      </c>
      <c r="P27" s="103">
        <f t="shared" si="4"/>
        <v>24693</v>
      </c>
      <c r="Q27" s="103">
        <f t="shared" si="5"/>
        <v>4292.43</v>
      </c>
      <c r="R27" s="103">
        <f t="shared" si="4"/>
        <v>13163.395425585773</v>
      </c>
      <c r="S27" s="103">
        <f t="shared" si="6"/>
        <v>21498.469999999998</v>
      </c>
      <c r="T27" s="103">
        <f t="shared" si="7"/>
        <v>128630.39542558577</v>
      </c>
      <c r="U27" s="103">
        <f t="shared" si="8"/>
        <v>150128.86542558577</v>
      </c>
    </row>
    <row r="28" spans="1:21" s="63" customFormat="1" x14ac:dyDescent="0.2">
      <c r="A28" s="61" t="s">
        <v>253</v>
      </c>
      <c r="B28" s="62" t="s">
        <v>320</v>
      </c>
      <c r="C28" s="159" t="s">
        <v>118</v>
      </c>
      <c r="D28" s="578">
        <v>15447.019999999999</v>
      </c>
      <c r="E28" s="156">
        <f>SUM('SW sites'!H81:'SW sites'!H84)</f>
        <v>61515</v>
      </c>
      <c r="F28" s="156">
        <f>SUM('SW sites'!I81:'SW sites'!I84)</f>
        <v>51993</v>
      </c>
      <c r="G28" s="577">
        <v>12877.29</v>
      </c>
      <c r="H28" s="156">
        <f>SUM('SW sites'!J81:'SW sites'!J84)</f>
        <v>35286.436097295817</v>
      </c>
      <c r="I28" s="101">
        <f t="shared" si="0"/>
        <v>28324.309999999998</v>
      </c>
      <c r="J28" s="102">
        <f t="shared" si="1"/>
        <v>148794.43609729581</v>
      </c>
      <c r="K28" s="103">
        <f t="shared" si="2"/>
        <v>177118.74609729581</v>
      </c>
      <c r="L28" s="103"/>
      <c r="M28" s="133">
        <v>1</v>
      </c>
      <c r="N28" s="103">
        <f t="shared" si="3"/>
        <v>15447.019999999999</v>
      </c>
      <c r="O28" s="103">
        <f t="shared" si="4"/>
        <v>61515</v>
      </c>
      <c r="P28" s="103">
        <f t="shared" si="4"/>
        <v>51993</v>
      </c>
      <c r="Q28" s="103">
        <f t="shared" si="5"/>
        <v>12877.29</v>
      </c>
      <c r="R28" s="103">
        <f t="shared" si="4"/>
        <v>35286.436097295817</v>
      </c>
      <c r="S28" s="103">
        <f t="shared" si="6"/>
        <v>28324.309999999998</v>
      </c>
      <c r="T28" s="103">
        <f t="shared" si="7"/>
        <v>148794.43609729581</v>
      </c>
      <c r="U28" s="103">
        <f t="shared" si="8"/>
        <v>177118.74609729581</v>
      </c>
    </row>
    <row r="29" spans="1:21" s="63" customFormat="1" x14ac:dyDescent="0.2">
      <c r="A29" s="61" t="s">
        <v>38</v>
      </c>
      <c r="B29" s="62" t="s">
        <v>320</v>
      </c>
      <c r="C29" s="159" t="s">
        <v>185</v>
      </c>
      <c r="D29" s="578">
        <v>16929.28</v>
      </c>
      <c r="E29" s="156">
        <f>SUM('SW sites'!H85:'SW sites'!H86)</f>
        <v>78215</v>
      </c>
      <c r="F29" s="156">
        <f>SUM('SW sites'!I85:'SW sites'!I86)</f>
        <v>0</v>
      </c>
      <c r="G29" s="577">
        <v>8584.86</v>
      </c>
      <c r="H29" s="156">
        <f>SUM('SW sites'!J85:'SW sites'!J86)</f>
        <v>27256.60291196551</v>
      </c>
      <c r="I29" s="101">
        <f t="shared" si="0"/>
        <v>25514.14</v>
      </c>
      <c r="J29" s="102">
        <f t="shared" si="1"/>
        <v>105471.60291196551</v>
      </c>
      <c r="K29" s="103">
        <f t="shared" si="2"/>
        <v>130985.74291196551</v>
      </c>
      <c r="L29" s="103"/>
      <c r="M29" s="133">
        <v>1</v>
      </c>
      <c r="N29" s="103">
        <f t="shared" si="3"/>
        <v>16929.28</v>
      </c>
      <c r="O29" s="103">
        <f t="shared" si="4"/>
        <v>78215</v>
      </c>
      <c r="P29" s="103">
        <f t="shared" si="4"/>
        <v>0</v>
      </c>
      <c r="Q29" s="103">
        <f t="shared" si="5"/>
        <v>8584.86</v>
      </c>
      <c r="R29" s="103">
        <f t="shared" si="4"/>
        <v>27256.60291196551</v>
      </c>
      <c r="S29" s="103">
        <f t="shared" si="6"/>
        <v>25514.14</v>
      </c>
      <c r="T29" s="103">
        <f t="shared" si="7"/>
        <v>105471.60291196551</v>
      </c>
      <c r="U29" s="103">
        <f t="shared" si="8"/>
        <v>130985.74291196551</v>
      </c>
    </row>
    <row r="30" spans="1:21" s="63" customFormat="1" x14ac:dyDescent="0.2">
      <c r="A30" s="61" t="s">
        <v>29</v>
      </c>
      <c r="B30" s="62" t="s">
        <v>320</v>
      </c>
      <c r="C30" s="159" t="s">
        <v>195</v>
      </c>
      <c r="D30" s="578">
        <v>15965.57</v>
      </c>
      <c r="E30" s="156">
        <f>SUM('SW sites'!H87:'SW sites'!H89)</f>
        <v>73830</v>
      </c>
      <c r="F30" s="156">
        <f>SUM('SW sites'!I87:'SW sites'!I89)</f>
        <v>36264</v>
      </c>
      <c r="G30" s="577">
        <v>4292.43</v>
      </c>
      <c r="H30" s="156">
        <f>SUM('SW sites'!J87:'SW sites'!J89)</f>
        <v>14001.264453390027</v>
      </c>
      <c r="I30" s="101">
        <f t="shared" si="0"/>
        <v>20258</v>
      </c>
      <c r="J30" s="102">
        <f t="shared" si="1"/>
        <v>124095.26445339003</v>
      </c>
      <c r="K30" s="103">
        <f t="shared" si="2"/>
        <v>144353.26445339003</v>
      </c>
      <c r="L30" s="103"/>
      <c r="M30" s="133">
        <v>1</v>
      </c>
      <c r="N30" s="103">
        <f t="shared" si="3"/>
        <v>15965.57</v>
      </c>
      <c r="O30" s="103">
        <f t="shared" si="4"/>
        <v>73830</v>
      </c>
      <c r="P30" s="103">
        <f t="shared" si="4"/>
        <v>36264</v>
      </c>
      <c r="Q30" s="103">
        <f t="shared" si="5"/>
        <v>4292.43</v>
      </c>
      <c r="R30" s="103">
        <f t="shared" si="4"/>
        <v>14001.264453390027</v>
      </c>
      <c r="S30" s="103">
        <f t="shared" si="6"/>
        <v>20258</v>
      </c>
      <c r="T30" s="103">
        <f t="shared" si="7"/>
        <v>124095.26445339003</v>
      </c>
      <c r="U30" s="103">
        <f t="shared" si="8"/>
        <v>144353.26445339003</v>
      </c>
    </row>
    <row r="31" spans="1:21" s="63" customFormat="1" x14ac:dyDescent="0.2">
      <c r="A31" s="64" t="s">
        <v>55</v>
      </c>
      <c r="B31" s="65" t="s">
        <v>320</v>
      </c>
      <c r="C31" s="159" t="s">
        <v>137</v>
      </c>
      <c r="D31" s="578">
        <v>12091.499999999998</v>
      </c>
      <c r="E31" s="156">
        <f>SUM('SW sites'!H90:'SW sites'!H93)</f>
        <v>68093</v>
      </c>
      <c r="F31" s="156">
        <f>SUM('SW sites'!I90:'SW sites'!I93)</f>
        <v>33910</v>
      </c>
      <c r="G31" s="577">
        <v>4292.43</v>
      </c>
      <c r="H31" s="156">
        <f>SUM('SW sites'!J90:'SW sites'!J93)</f>
        <v>18114.740312709131</v>
      </c>
      <c r="I31" s="101">
        <f t="shared" si="0"/>
        <v>16383.929999999998</v>
      </c>
      <c r="J31" s="102">
        <f t="shared" si="1"/>
        <v>120117.74031270912</v>
      </c>
      <c r="K31" s="103">
        <f t="shared" si="2"/>
        <v>136501.67031270912</v>
      </c>
      <c r="L31" s="103"/>
      <c r="M31" s="133">
        <v>1</v>
      </c>
      <c r="N31" s="103">
        <f t="shared" si="3"/>
        <v>12091.499999999998</v>
      </c>
      <c r="O31" s="103">
        <f t="shared" si="4"/>
        <v>68093</v>
      </c>
      <c r="P31" s="103">
        <f t="shared" si="4"/>
        <v>33910</v>
      </c>
      <c r="Q31" s="103">
        <f t="shared" si="5"/>
        <v>4292.43</v>
      </c>
      <c r="R31" s="103">
        <f t="shared" si="4"/>
        <v>18114.740312709131</v>
      </c>
      <c r="S31" s="103">
        <f t="shared" si="6"/>
        <v>16383.929999999998</v>
      </c>
      <c r="T31" s="103">
        <f t="shared" si="7"/>
        <v>120117.74031270912</v>
      </c>
      <c r="U31" s="103">
        <f t="shared" si="8"/>
        <v>136501.67031270912</v>
      </c>
    </row>
    <row r="32" spans="1:21" s="63" customFormat="1" x14ac:dyDescent="0.2">
      <c r="A32" s="66" t="s">
        <v>39</v>
      </c>
      <c r="B32" s="67" t="s">
        <v>321</v>
      </c>
      <c r="C32" s="160" t="s">
        <v>185</v>
      </c>
      <c r="D32" s="578">
        <v>3314.6499999999996</v>
      </c>
      <c r="E32" s="156">
        <f>SUM('SW sites'!H94:'SW sites'!H97)</f>
        <v>30475</v>
      </c>
      <c r="F32" s="156">
        <f>SUM('SW sites'!I94:'SW sites'!I97)</f>
        <v>0</v>
      </c>
      <c r="G32" s="577">
        <v>4292.43</v>
      </c>
      <c r="H32" s="156">
        <f>SUM('SW sites'!J94:'SW sites'!J97)</f>
        <v>21078.476660654022</v>
      </c>
      <c r="I32" s="101">
        <f t="shared" si="0"/>
        <v>7607.08</v>
      </c>
      <c r="J32" s="102">
        <f t="shared" si="1"/>
        <v>51553.476660654022</v>
      </c>
      <c r="K32" s="103">
        <f t="shared" si="2"/>
        <v>59160.556660654023</v>
      </c>
      <c r="L32" s="103"/>
      <c r="M32" s="133">
        <v>1</v>
      </c>
      <c r="N32" s="103">
        <f t="shared" si="3"/>
        <v>3314.6499999999996</v>
      </c>
      <c r="O32" s="103">
        <f t="shared" si="4"/>
        <v>30475</v>
      </c>
      <c r="P32" s="103">
        <f t="shared" si="4"/>
        <v>0</v>
      </c>
      <c r="Q32" s="103">
        <f t="shared" si="5"/>
        <v>4292.43</v>
      </c>
      <c r="R32" s="103">
        <f t="shared" si="4"/>
        <v>21078.476660654022</v>
      </c>
      <c r="S32" s="103">
        <f t="shared" si="6"/>
        <v>7607.08</v>
      </c>
      <c r="T32" s="103">
        <f t="shared" si="7"/>
        <v>51553.476660654022</v>
      </c>
      <c r="U32" s="103">
        <f t="shared" si="8"/>
        <v>59160.556660654023</v>
      </c>
    </row>
    <row r="33" spans="1:21" s="63" customFormat="1" x14ac:dyDescent="0.2">
      <c r="A33" s="68" t="s">
        <v>277</v>
      </c>
      <c r="B33" s="62" t="s">
        <v>321</v>
      </c>
      <c r="C33" s="159" t="s">
        <v>157</v>
      </c>
      <c r="D33" s="578">
        <v>3314.6499999999996</v>
      </c>
      <c r="E33" s="156">
        <f>SUM('SW sites'!H98:'SW sites'!H101)</f>
        <v>21880</v>
      </c>
      <c r="F33" s="156">
        <f>SUM('SW sites'!I98:'SW sites'!I101)</f>
        <v>0</v>
      </c>
      <c r="G33" s="577">
        <v>4292.43</v>
      </c>
      <c r="H33" s="156">
        <f>SUM('SW sites'!J98:'SW sites'!J101)</f>
        <v>19113.477736353274</v>
      </c>
      <c r="I33" s="101">
        <f t="shared" si="0"/>
        <v>7607.08</v>
      </c>
      <c r="J33" s="102">
        <f t="shared" si="1"/>
        <v>40993.477736353278</v>
      </c>
      <c r="K33" s="103">
        <f t="shared" si="2"/>
        <v>48600.557736353279</v>
      </c>
      <c r="L33" s="103"/>
      <c r="M33" s="133">
        <v>1</v>
      </c>
      <c r="N33" s="103">
        <f t="shared" si="3"/>
        <v>3314.6499999999996</v>
      </c>
      <c r="O33" s="103">
        <f t="shared" si="4"/>
        <v>21880</v>
      </c>
      <c r="P33" s="103">
        <f t="shared" si="4"/>
        <v>0</v>
      </c>
      <c r="Q33" s="103">
        <f t="shared" si="5"/>
        <v>4292.43</v>
      </c>
      <c r="R33" s="103">
        <f t="shared" si="4"/>
        <v>19113.477736353274</v>
      </c>
      <c r="S33" s="103">
        <f t="shared" si="6"/>
        <v>7607.08</v>
      </c>
      <c r="T33" s="103">
        <f t="shared" si="7"/>
        <v>40993.477736353278</v>
      </c>
      <c r="U33" s="103">
        <f t="shared" si="8"/>
        <v>48600.557736353279</v>
      </c>
    </row>
    <row r="34" spans="1:21" s="63" customFormat="1" x14ac:dyDescent="0.2">
      <c r="A34" s="61" t="s">
        <v>50</v>
      </c>
      <c r="B34" s="62" t="s">
        <v>321</v>
      </c>
      <c r="C34" s="159" t="s">
        <v>147</v>
      </c>
      <c r="D34" s="578">
        <v>12091.499999999998</v>
      </c>
      <c r="E34" s="156">
        <f>SUM('SW sites'!H102:'SW sites'!H104)</f>
        <v>73004</v>
      </c>
      <c r="F34" s="156">
        <f>SUM('SW sites'!I102:'SW sites'!I104)</f>
        <v>0</v>
      </c>
      <c r="G34" s="577">
        <v>8584.86</v>
      </c>
      <c r="H34" s="156">
        <f>SUM('SW sites'!J102:'SW sites'!J104)</f>
        <v>25233.992563853251</v>
      </c>
      <c r="I34" s="101">
        <f t="shared" si="0"/>
        <v>20676.36</v>
      </c>
      <c r="J34" s="102">
        <f t="shared" si="1"/>
        <v>98237.992563853244</v>
      </c>
      <c r="K34" s="103">
        <f t="shared" si="2"/>
        <v>118914.35256385324</v>
      </c>
      <c r="L34" s="103"/>
      <c r="M34" s="133">
        <v>1</v>
      </c>
      <c r="N34" s="103">
        <f t="shared" si="3"/>
        <v>12091.499999999998</v>
      </c>
      <c r="O34" s="103">
        <f t="shared" si="4"/>
        <v>73004</v>
      </c>
      <c r="P34" s="103">
        <f t="shared" si="4"/>
        <v>0</v>
      </c>
      <c r="Q34" s="103">
        <f t="shared" si="5"/>
        <v>8584.86</v>
      </c>
      <c r="R34" s="103">
        <f t="shared" si="4"/>
        <v>25233.992563853251</v>
      </c>
      <c r="S34" s="103">
        <f t="shared" si="6"/>
        <v>20676.36</v>
      </c>
      <c r="T34" s="103">
        <f t="shared" si="7"/>
        <v>98237.992563853244</v>
      </c>
      <c r="U34" s="103">
        <f t="shared" si="8"/>
        <v>118914.35256385324</v>
      </c>
    </row>
    <row r="35" spans="1:21" s="63" customFormat="1" x14ac:dyDescent="0.2">
      <c r="A35" s="61" t="s">
        <v>52</v>
      </c>
      <c r="B35" s="62" t="s">
        <v>321</v>
      </c>
      <c r="C35" s="159" t="s">
        <v>157</v>
      </c>
      <c r="D35" s="578">
        <v>3314.6499999999996</v>
      </c>
      <c r="E35" s="156">
        <f>SUM('SW sites'!H105:'SW sites'!H107)</f>
        <v>19784</v>
      </c>
      <c r="F35" s="156">
        <f>SUM('SW sites'!I105:'SW sites'!I107)</f>
        <v>15931</v>
      </c>
      <c r="G35" s="577">
        <v>4292.43</v>
      </c>
      <c r="H35" s="156">
        <f>SUM('SW sites'!J105:'SW sites'!J107)</f>
        <v>7383.6232384633786</v>
      </c>
      <c r="I35" s="101">
        <f t="shared" si="0"/>
        <v>7607.08</v>
      </c>
      <c r="J35" s="102">
        <f t="shared" si="1"/>
        <v>43098.623238463377</v>
      </c>
      <c r="K35" s="103">
        <f t="shared" si="2"/>
        <v>50705.703238463379</v>
      </c>
      <c r="L35" s="103"/>
      <c r="M35" s="133">
        <v>1</v>
      </c>
      <c r="N35" s="103">
        <f t="shared" si="3"/>
        <v>3314.6499999999996</v>
      </c>
      <c r="O35" s="103">
        <f t="shared" si="4"/>
        <v>19784</v>
      </c>
      <c r="P35" s="103">
        <f t="shared" si="4"/>
        <v>15931</v>
      </c>
      <c r="Q35" s="103">
        <f t="shared" si="5"/>
        <v>4292.43</v>
      </c>
      <c r="R35" s="103">
        <f t="shared" si="4"/>
        <v>7383.6232384633786</v>
      </c>
      <c r="S35" s="103">
        <f t="shared" si="6"/>
        <v>7607.08</v>
      </c>
      <c r="T35" s="103">
        <f t="shared" si="7"/>
        <v>43098.623238463377</v>
      </c>
      <c r="U35" s="103">
        <f t="shared" si="8"/>
        <v>50705.703238463379</v>
      </c>
    </row>
    <row r="36" spans="1:21" s="63" customFormat="1" x14ac:dyDescent="0.2">
      <c r="A36" s="61" t="s">
        <v>286</v>
      </c>
      <c r="B36" s="62" t="s">
        <v>321</v>
      </c>
      <c r="C36" s="159" t="s">
        <v>118</v>
      </c>
      <c r="D36" s="578">
        <v>15447.019999999999</v>
      </c>
      <c r="E36" s="156">
        <f>SUM('SW sites'!H108:'SW sites'!H110)</f>
        <v>86053</v>
      </c>
      <c r="F36" s="156">
        <f>SUM('SW sites'!I108:'SW sites'!I110)</f>
        <v>16536</v>
      </c>
      <c r="G36" s="577">
        <v>0</v>
      </c>
      <c r="H36" s="156">
        <f>SUM('SW sites'!J108:'SW sites'!J110)</f>
        <v>0</v>
      </c>
      <c r="I36" s="101">
        <f t="shared" si="0"/>
        <v>15447.019999999999</v>
      </c>
      <c r="J36" s="102">
        <f t="shared" si="1"/>
        <v>102589</v>
      </c>
      <c r="K36" s="103">
        <f t="shared" si="2"/>
        <v>118036.02</v>
      </c>
      <c r="L36" s="103"/>
      <c r="M36" s="133">
        <v>1</v>
      </c>
      <c r="N36" s="103">
        <f t="shared" si="3"/>
        <v>15447.019999999999</v>
      </c>
      <c r="O36" s="103">
        <f t="shared" si="4"/>
        <v>86053</v>
      </c>
      <c r="P36" s="103">
        <f t="shared" si="4"/>
        <v>16536</v>
      </c>
      <c r="Q36" s="103">
        <f t="shared" si="5"/>
        <v>0</v>
      </c>
      <c r="R36" s="103">
        <f t="shared" si="4"/>
        <v>0</v>
      </c>
      <c r="S36" s="103">
        <f t="shared" si="6"/>
        <v>15447.019999999999</v>
      </c>
      <c r="T36" s="103">
        <f t="shared" si="7"/>
        <v>102589</v>
      </c>
      <c r="U36" s="103">
        <f t="shared" si="8"/>
        <v>118036.02</v>
      </c>
    </row>
    <row r="37" spans="1:21" s="63" customFormat="1" x14ac:dyDescent="0.2">
      <c r="A37" s="61" t="s">
        <v>49</v>
      </c>
      <c r="B37" s="62" t="s">
        <v>321</v>
      </c>
      <c r="C37" s="159" t="s">
        <v>147</v>
      </c>
      <c r="D37" s="578">
        <v>0</v>
      </c>
      <c r="E37" s="156">
        <v>0</v>
      </c>
      <c r="F37" s="156" t="str">
        <f>'SW sites'!I111</f>
        <v>see MARI</v>
      </c>
      <c r="G37" s="577">
        <v>0</v>
      </c>
      <c r="H37" s="156">
        <v>0</v>
      </c>
      <c r="I37" s="101">
        <f t="shared" si="0"/>
        <v>0</v>
      </c>
      <c r="J37" s="102">
        <v>0</v>
      </c>
      <c r="K37" s="103">
        <f t="shared" si="2"/>
        <v>0</v>
      </c>
      <c r="L37" s="103"/>
      <c r="M37" s="133">
        <v>1</v>
      </c>
      <c r="N37" s="103">
        <f t="shared" si="3"/>
        <v>0</v>
      </c>
      <c r="O37" s="103">
        <f t="shared" si="4"/>
        <v>0</v>
      </c>
      <c r="P37" s="103">
        <v>0</v>
      </c>
      <c r="Q37" s="103">
        <f t="shared" si="5"/>
        <v>0</v>
      </c>
      <c r="R37" s="103">
        <f t="shared" si="4"/>
        <v>0</v>
      </c>
      <c r="S37" s="103">
        <f t="shared" si="6"/>
        <v>0</v>
      </c>
      <c r="T37" s="103">
        <f t="shared" si="7"/>
        <v>0</v>
      </c>
      <c r="U37" s="103">
        <f t="shared" si="8"/>
        <v>0</v>
      </c>
    </row>
    <row r="38" spans="1:21" s="63" customFormat="1" x14ac:dyDescent="0.2">
      <c r="A38" s="61" t="s">
        <v>46</v>
      </c>
      <c r="B38" s="62" t="s">
        <v>321</v>
      </c>
      <c r="C38" s="159" t="s">
        <v>170</v>
      </c>
      <c r="D38" s="578">
        <v>15515.42</v>
      </c>
      <c r="E38" s="156">
        <f>SUM('SW sites'!H112:'SW sites'!H113)</f>
        <v>74252</v>
      </c>
      <c r="F38" s="156">
        <f>SUM('SW sites'!I112:'SW sites'!I113)</f>
        <v>0</v>
      </c>
      <c r="G38" s="577">
        <v>4292.43</v>
      </c>
      <c r="H38" s="156">
        <f>SUM('SW sites'!J112:'SW sites'!J113)</f>
        <v>10343.253996605319</v>
      </c>
      <c r="I38" s="101">
        <f t="shared" si="0"/>
        <v>19807.849999999999</v>
      </c>
      <c r="J38" s="102">
        <f t="shared" si="1"/>
        <v>84595.253996605315</v>
      </c>
      <c r="K38" s="103">
        <f t="shared" si="2"/>
        <v>104403.10399660532</v>
      </c>
      <c r="L38" s="103"/>
      <c r="M38" s="133">
        <v>1</v>
      </c>
      <c r="N38" s="103">
        <f t="shared" si="3"/>
        <v>15515.42</v>
      </c>
      <c r="O38" s="103">
        <f t="shared" si="4"/>
        <v>74252</v>
      </c>
      <c r="P38" s="103">
        <f t="shared" si="4"/>
        <v>0</v>
      </c>
      <c r="Q38" s="103">
        <f t="shared" si="5"/>
        <v>4292.43</v>
      </c>
      <c r="R38" s="103">
        <f t="shared" si="4"/>
        <v>10343.253996605319</v>
      </c>
      <c r="S38" s="103">
        <f t="shared" si="6"/>
        <v>19807.849999999999</v>
      </c>
      <c r="T38" s="103">
        <f t="shared" si="7"/>
        <v>84595.253996605315</v>
      </c>
      <c r="U38" s="103">
        <f t="shared" si="8"/>
        <v>104403.10399660532</v>
      </c>
    </row>
    <row r="39" spans="1:21" s="63" customFormat="1" x14ac:dyDescent="0.2">
      <c r="A39" s="61" t="s">
        <v>297</v>
      </c>
      <c r="B39" s="62" t="s">
        <v>321</v>
      </c>
      <c r="C39" s="159" t="s">
        <v>118</v>
      </c>
      <c r="D39" s="578">
        <v>0</v>
      </c>
      <c r="E39" s="156">
        <f>'SW sites'!H114</f>
        <v>0</v>
      </c>
      <c r="F39" s="156">
        <f>'SW sites'!I114</f>
        <v>0</v>
      </c>
      <c r="G39" s="577">
        <v>0</v>
      </c>
      <c r="H39" s="156">
        <f>'SW sites'!J114</f>
        <v>0</v>
      </c>
      <c r="I39" s="101">
        <f t="shared" si="0"/>
        <v>0</v>
      </c>
      <c r="J39" s="102">
        <f t="shared" si="1"/>
        <v>0</v>
      </c>
      <c r="K39" s="103">
        <f t="shared" si="2"/>
        <v>0</v>
      </c>
      <c r="L39" s="103"/>
      <c r="M39" s="133">
        <v>1</v>
      </c>
      <c r="N39" s="103">
        <f t="shared" si="3"/>
        <v>0</v>
      </c>
      <c r="O39" s="103">
        <f t="shared" si="4"/>
        <v>0</v>
      </c>
      <c r="P39" s="103">
        <f t="shared" si="4"/>
        <v>0</v>
      </c>
      <c r="Q39" s="103">
        <f t="shared" si="5"/>
        <v>0</v>
      </c>
      <c r="R39" s="103">
        <f t="shared" si="4"/>
        <v>0</v>
      </c>
      <c r="S39" s="103">
        <f t="shared" si="6"/>
        <v>0</v>
      </c>
      <c r="T39" s="103">
        <f t="shared" si="7"/>
        <v>0</v>
      </c>
      <c r="U39" s="103">
        <f t="shared" si="8"/>
        <v>0</v>
      </c>
    </row>
    <row r="40" spans="1:21" s="63" customFormat="1" x14ac:dyDescent="0.2">
      <c r="A40" s="61" t="s">
        <v>21</v>
      </c>
      <c r="B40" s="62" t="s">
        <v>321</v>
      </c>
      <c r="C40" s="159" t="s">
        <v>118</v>
      </c>
      <c r="D40" s="578">
        <v>19703.719999999998</v>
      </c>
      <c r="E40" s="156">
        <f>SUM('SW sites'!H115:'SW sites'!H118)</f>
        <v>149558</v>
      </c>
      <c r="F40" s="156">
        <f>SUM('SW sites'!I115:'SW sites'!I118)</f>
        <v>16632</v>
      </c>
      <c r="G40" s="577">
        <v>0</v>
      </c>
      <c r="H40" s="156">
        <f>SUM('SW sites'!J115:'SW sites'!J118)</f>
        <v>0</v>
      </c>
      <c r="I40" s="101">
        <f t="shared" si="0"/>
        <v>19703.719999999998</v>
      </c>
      <c r="J40" s="102">
        <f t="shared" si="1"/>
        <v>166190</v>
      </c>
      <c r="K40" s="103">
        <f t="shared" si="2"/>
        <v>185893.72</v>
      </c>
      <c r="L40" s="103"/>
      <c r="M40" s="133">
        <v>1</v>
      </c>
      <c r="N40" s="103">
        <f t="shared" si="3"/>
        <v>19703.719999999998</v>
      </c>
      <c r="O40" s="103">
        <f t="shared" si="4"/>
        <v>149558</v>
      </c>
      <c r="P40" s="103">
        <f t="shared" si="4"/>
        <v>16632</v>
      </c>
      <c r="Q40" s="103">
        <f t="shared" si="5"/>
        <v>0</v>
      </c>
      <c r="R40" s="103">
        <f t="shared" si="4"/>
        <v>0</v>
      </c>
      <c r="S40" s="103">
        <f t="shared" si="6"/>
        <v>19703.719999999998</v>
      </c>
      <c r="T40" s="103">
        <f t="shared" si="7"/>
        <v>166190</v>
      </c>
      <c r="U40" s="103">
        <f t="shared" si="8"/>
        <v>185893.72</v>
      </c>
    </row>
    <row r="41" spans="1:21" s="63" customFormat="1" x14ac:dyDescent="0.2">
      <c r="A41" s="68" t="s">
        <v>304</v>
      </c>
      <c r="B41" s="62" t="s">
        <v>321</v>
      </c>
      <c r="C41" s="159" t="s">
        <v>157</v>
      </c>
      <c r="D41" s="578">
        <v>8502.56</v>
      </c>
      <c r="E41" s="156">
        <f>'SW sites'!H119</f>
        <v>57034</v>
      </c>
      <c r="F41" s="156">
        <f>'SW sites'!I119</f>
        <v>0</v>
      </c>
      <c r="G41" s="577">
        <v>0</v>
      </c>
      <c r="H41" s="156">
        <f>'SW sites'!J119</f>
        <v>0</v>
      </c>
      <c r="I41" s="101">
        <f t="shared" si="0"/>
        <v>8502.56</v>
      </c>
      <c r="J41" s="102">
        <f t="shared" si="1"/>
        <v>57034</v>
      </c>
      <c r="K41" s="103">
        <f t="shared" si="2"/>
        <v>65536.56</v>
      </c>
      <c r="L41" s="103"/>
      <c r="M41" s="133">
        <v>1</v>
      </c>
      <c r="N41" s="103">
        <f t="shared" si="3"/>
        <v>8502.56</v>
      </c>
      <c r="O41" s="103">
        <f t="shared" si="4"/>
        <v>57034</v>
      </c>
      <c r="P41" s="103">
        <f t="shared" si="4"/>
        <v>0</v>
      </c>
      <c r="Q41" s="103">
        <f t="shared" si="5"/>
        <v>0</v>
      </c>
      <c r="R41" s="103">
        <f t="shared" si="4"/>
        <v>0</v>
      </c>
      <c r="S41" s="103">
        <f t="shared" si="6"/>
        <v>8502.56</v>
      </c>
      <c r="T41" s="103">
        <f t="shared" si="7"/>
        <v>57034</v>
      </c>
      <c r="U41" s="103">
        <f t="shared" si="8"/>
        <v>65536.56</v>
      </c>
    </row>
    <row r="42" spans="1:21" s="63" customFormat="1" x14ac:dyDescent="0.2">
      <c r="A42" s="61" t="s">
        <v>28</v>
      </c>
      <c r="B42" s="62" t="s">
        <v>321</v>
      </c>
      <c r="C42" s="159" t="s">
        <v>195</v>
      </c>
      <c r="D42" s="578">
        <v>0</v>
      </c>
      <c r="E42" s="156">
        <f>SUM('SW sites'!H120:'SW sites'!H121)</f>
        <v>0</v>
      </c>
      <c r="F42" s="156">
        <f>SUM('SW sites'!I120:'SW sites'!I121)</f>
        <v>0</v>
      </c>
      <c r="G42" s="577">
        <v>0</v>
      </c>
      <c r="H42" s="156">
        <f>SUM('SW sites'!J120:'SW sites'!J121)</f>
        <v>0</v>
      </c>
      <c r="I42" s="101">
        <f t="shared" si="0"/>
        <v>0</v>
      </c>
      <c r="J42" s="102">
        <f t="shared" si="1"/>
        <v>0</v>
      </c>
      <c r="K42" s="103">
        <f t="shared" si="2"/>
        <v>0</v>
      </c>
      <c r="L42" s="103"/>
      <c r="M42" s="133">
        <v>1</v>
      </c>
      <c r="N42" s="103">
        <f t="shared" si="3"/>
        <v>0</v>
      </c>
      <c r="O42" s="103">
        <f t="shared" si="4"/>
        <v>0</v>
      </c>
      <c r="P42" s="103">
        <f t="shared" si="4"/>
        <v>0</v>
      </c>
      <c r="Q42" s="103">
        <f t="shared" si="5"/>
        <v>0</v>
      </c>
      <c r="R42" s="103">
        <f t="shared" si="4"/>
        <v>0</v>
      </c>
      <c r="S42" s="103">
        <f t="shared" si="6"/>
        <v>0</v>
      </c>
      <c r="T42" s="103">
        <f t="shared" si="7"/>
        <v>0</v>
      </c>
      <c r="U42" s="103">
        <f t="shared" si="8"/>
        <v>0</v>
      </c>
    </row>
    <row r="43" spans="1:21" s="63" customFormat="1" ht="13.5" thickBot="1" x14ac:dyDescent="0.25">
      <c r="A43" s="69" t="s">
        <v>33</v>
      </c>
      <c r="B43" s="70" t="s">
        <v>321</v>
      </c>
      <c r="C43" s="159" t="s">
        <v>141</v>
      </c>
      <c r="D43" s="578">
        <v>8502.56</v>
      </c>
      <c r="E43" s="156">
        <f>SUM('SW sites'!H122:'SW sites'!H125)</f>
        <v>54868</v>
      </c>
      <c r="F43" s="156">
        <f>SUM('SW sites'!I122:'SW sites'!I125)</f>
        <v>0</v>
      </c>
      <c r="G43" s="577">
        <v>4292.43</v>
      </c>
      <c r="H43" s="156">
        <f>SUM('SW sites'!J122:'SW sites'!J125)</f>
        <v>26340.826729927572</v>
      </c>
      <c r="I43" s="111">
        <f t="shared" si="0"/>
        <v>12794.99</v>
      </c>
      <c r="J43" s="112">
        <f t="shared" si="1"/>
        <v>81208.826729927576</v>
      </c>
      <c r="K43" s="113">
        <f t="shared" si="2"/>
        <v>94003.816729927581</v>
      </c>
      <c r="L43" s="115"/>
      <c r="M43" s="133">
        <v>1</v>
      </c>
      <c r="N43" s="113">
        <f t="shared" si="3"/>
        <v>8502.56</v>
      </c>
      <c r="O43" s="113">
        <f t="shared" si="4"/>
        <v>54868</v>
      </c>
      <c r="P43" s="113">
        <f t="shared" si="4"/>
        <v>0</v>
      </c>
      <c r="Q43" s="113">
        <f t="shared" si="5"/>
        <v>4292.43</v>
      </c>
      <c r="R43" s="113">
        <f t="shared" si="4"/>
        <v>26340.826729927572</v>
      </c>
      <c r="S43" s="113">
        <f t="shared" si="6"/>
        <v>12794.99</v>
      </c>
      <c r="T43" s="113">
        <f t="shared" si="7"/>
        <v>81208.826729927576</v>
      </c>
      <c r="U43" s="113">
        <f t="shared" si="8"/>
        <v>94003.816729927581</v>
      </c>
    </row>
    <row r="44" spans="1:21" x14ac:dyDescent="0.2">
      <c r="C44" s="478"/>
      <c r="D44" s="479"/>
      <c r="E44" s="479"/>
      <c r="F44" s="479"/>
      <c r="G44" s="479"/>
      <c r="H44" s="479"/>
      <c r="M44" s="133">
        <v>1</v>
      </c>
    </row>
    <row r="45" spans="1:21" x14ac:dyDescent="0.2">
      <c r="A45" s="61"/>
      <c r="B45" s="389"/>
      <c r="C45" s="389"/>
      <c r="D45" s="156">
        <f t="shared" ref="D45:I45" si="9">SUM(D4:D43)</f>
        <v>712795.02000000014</v>
      </c>
      <c r="E45" s="156">
        <f t="shared" si="9"/>
        <v>3265289.5</v>
      </c>
      <c r="F45" s="156">
        <f t="shared" si="9"/>
        <v>521563</v>
      </c>
      <c r="G45" s="156">
        <f t="shared" si="9"/>
        <v>171697.1999999999</v>
      </c>
      <c r="H45" s="156">
        <f t="shared" si="9"/>
        <v>599348.37593821366</v>
      </c>
      <c r="I45" s="100">
        <f t="shared" si="9"/>
        <v>884492.21999999986</v>
      </c>
      <c r="J45" s="100">
        <f>SUM(J4:J43)</f>
        <v>4386200.8759382144</v>
      </c>
      <c r="K45" s="100">
        <f>SUM(K4:K43)</f>
        <v>5270693.0959382122</v>
      </c>
      <c r="L45" s="100"/>
      <c r="N45" s="100">
        <f t="shared" ref="N45:U45" si="10">SUM(N4:N43)</f>
        <v>712795.02000000014</v>
      </c>
      <c r="O45" s="100">
        <f t="shared" si="10"/>
        <v>3265289.5</v>
      </c>
      <c r="P45" s="100">
        <f t="shared" si="10"/>
        <v>521563</v>
      </c>
      <c r="Q45" s="100">
        <f t="shared" si="10"/>
        <v>171697.1999999999</v>
      </c>
      <c r="R45" s="100">
        <f t="shared" si="10"/>
        <v>599348.37593821366</v>
      </c>
      <c r="S45" s="100">
        <f t="shared" si="10"/>
        <v>884492.21999999986</v>
      </c>
      <c r="T45" s="100">
        <f t="shared" si="10"/>
        <v>4386200.8759382144</v>
      </c>
      <c r="U45" s="100">
        <f t="shared" si="10"/>
        <v>5270693.0959382122</v>
      </c>
    </row>
    <row r="47" spans="1:21" x14ac:dyDescent="0.2">
      <c r="M47" s="63" t="s">
        <v>368</v>
      </c>
    </row>
    <row r="48" spans="1:21" x14ac:dyDescent="0.2">
      <c r="M48" s="63" t="s">
        <v>369</v>
      </c>
    </row>
    <row r="49" spans="13:13" x14ac:dyDescent="0.2">
      <c r="M49" s="63" t="s">
        <v>370</v>
      </c>
    </row>
    <row r="50" spans="13:13" x14ac:dyDescent="0.2">
      <c r="M50" s="63" t="s">
        <v>371</v>
      </c>
    </row>
    <row r="51" spans="13:13" x14ac:dyDescent="0.2">
      <c r="M51" s="63" t="s">
        <v>372</v>
      </c>
    </row>
    <row r="52" spans="13:13" x14ac:dyDescent="0.2">
      <c r="M52" s="63"/>
    </row>
    <row r="53" spans="13:13" x14ac:dyDescent="0.2">
      <c r="M53" s="63"/>
    </row>
    <row r="54" spans="13:13" x14ac:dyDescent="0.2">
      <c r="M54" s="63"/>
    </row>
  </sheetData>
  <mergeCells count="10">
    <mergeCell ref="Q2:R2"/>
    <mergeCell ref="S2:U2"/>
    <mergeCell ref="A1:B2"/>
    <mergeCell ref="N1:U1"/>
    <mergeCell ref="A3:B3"/>
    <mergeCell ref="D1:K1"/>
    <mergeCell ref="D2:F2"/>
    <mergeCell ref="G2:H2"/>
    <mergeCell ref="I2:K2"/>
    <mergeCell ref="N2:P2"/>
  </mergeCells>
  <phoneticPr fontId="0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91"/>
  <sheetViews>
    <sheetView workbookViewId="0">
      <pane xSplit="5" ySplit="3" topLeftCell="AZ76" activePane="bottomRight" state="frozen"/>
      <selection pane="topRight" activeCell="F1" sqref="F1"/>
      <selection pane="bottomLeft" activeCell="A4" sqref="A4"/>
      <selection pane="bottomRight" activeCell="E5" sqref="E5"/>
    </sheetView>
  </sheetViews>
  <sheetFormatPr defaultColWidth="14.140625" defaultRowHeight="11.25" x14ac:dyDescent="0.2"/>
  <cols>
    <col min="1" max="1" width="30" style="17" customWidth="1"/>
    <col min="2" max="2" width="21.7109375" style="17" customWidth="1"/>
    <col min="3" max="3" width="7.140625" style="98" customWidth="1"/>
    <col min="4" max="4" width="13.85546875" style="99" customWidth="1"/>
    <col min="5" max="5" width="21.5703125" style="17" customWidth="1"/>
    <col min="6" max="6" width="13.85546875" style="20" customWidth="1"/>
    <col min="7" max="7" width="13.42578125" style="20" customWidth="1"/>
    <col min="8" max="8" width="13.42578125" style="24" customWidth="1"/>
    <col min="9" max="9" width="13.5703125" style="1" customWidth="1"/>
    <col min="10" max="10" width="13.5703125" style="21" customWidth="1"/>
    <col min="11" max="11" width="21.85546875" style="13" customWidth="1"/>
    <col min="12" max="12" width="18.7109375" style="219" customWidth="1"/>
    <col min="13" max="13" width="1.5703125" style="337" customWidth="1"/>
    <col min="14" max="14" width="13.85546875" style="20" customWidth="1"/>
    <col min="15" max="15" width="13.42578125" style="20" customWidth="1"/>
    <col min="16" max="16" width="13.42578125" style="24" customWidth="1"/>
    <col min="17" max="17" width="13.5703125" style="1" customWidth="1"/>
    <col min="18" max="18" width="13.5703125" style="21" customWidth="1"/>
    <col min="19" max="19" width="21.85546875" style="13" customWidth="1"/>
    <col min="20" max="20" width="17.42578125" style="361" customWidth="1"/>
    <col min="21" max="21" width="18.7109375" style="219" customWidth="1"/>
    <col min="22" max="22" width="1.140625" style="337" customWidth="1"/>
    <col min="23" max="23" width="13.85546875" style="20" customWidth="1"/>
    <col min="24" max="24" width="13.42578125" style="20" customWidth="1"/>
    <col min="25" max="25" width="13.42578125" style="24" customWidth="1"/>
    <col min="26" max="26" width="13.5703125" style="1" customWidth="1"/>
    <col min="27" max="27" width="13.5703125" style="21" customWidth="1"/>
    <col min="28" max="28" width="21.85546875" style="13" customWidth="1"/>
    <col min="29" max="29" width="18.7109375" style="219" customWidth="1"/>
    <col min="30" max="30" width="1.140625" style="337" customWidth="1"/>
    <col min="31" max="31" width="13.85546875" style="20" customWidth="1"/>
    <col min="32" max="32" width="13.42578125" style="20" customWidth="1"/>
    <col min="33" max="33" width="13.42578125" style="24" customWidth="1"/>
    <col min="34" max="34" width="13.5703125" style="1" customWidth="1"/>
    <col min="35" max="35" width="13.5703125" style="21" customWidth="1"/>
    <col min="36" max="36" width="21.85546875" style="13" customWidth="1"/>
    <col min="37" max="37" width="18.7109375" style="219" customWidth="1"/>
    <col min="38" max="38" width="1.140625" style="337" customWidth="1"/>
    <col min="39" max="39" width="13.85546875" style="20" customWidth="1"/>
    <col min="40" max="40" width="13.42578125" style="20" customWidth="1"/>
    <col min="41" max="41" width="13.42578125" style="24" customWidth="1"/>
    <col min="42" max="42" width="13.5703125" style="1" customWidth="1"/>
    <col min="43" max="43" width="13.5703125" style="21" customWidth="1"/>
    <col min="44" max="44" width="21.85546875" style="13" customWidth="1"/>
    <col min="45" max="45" width="18.7109375" style="219" customWidth="1"/>
    <col min="46" max="46" width="1.140625" style="337" customWidth="1"/>
    <col min="47" max="47" width="13.85546875" style="20" customWidth="1"/>
    <col min="48" max="48" width="13.42578125" style="20" customWidth="1"/>
    <col min="49" max="49" width="13.42578125" style="24" customWidth="1"/>
    <col min="50" max="50" width="13.5703125" style="1" customWidth="1"/>
    <col min="51" max="51" width="13.5703125" style="21" customWidth="1"/>
    <col min="52" max="52" width="21.85546875" style="13" customWidth="1"/>
    <col min="53" max="53" width="18.7109375" style="219" customWidth="1"/>
    <col min="54" max="16384" width="14.140625" style="13"/>
  </cols>
  <sheetData>
    <row r="1" spans="1:53" s="1" customFormat="1" ht="13.5" customHeight="1" thickBot="1" x14ac:dyDescent="0.25">
      <c r="A1" s="284">
        <v>40287</v>
      </c>
      <c r="B1" s="284"/>
      <c r="C1" s="284"/>
      <c r="D1" s="284"/>
      <c r="E1" s="284"/>
      <c r="F1" s="93" t="s">
        <v>331</v>
      </c>
      <c r="G1" s="93" t="s">
        <v>331</v>
      </c>
      <c r="H1" s="93" t="s">
        <v>331</v>
      </c>
      <c r="I1" s="93" t="s">
        <v>331</v>
      </c>
      <c r="J1" s="93" t="s">
        <v>331</v>
      </c>
      <c r="K1" s="93" t="s">
        <v>331</v>
      </c>
      <c r="L1" s="93" t="s">
        <v>331</v>
      </c>
      <c r="M1" s="330"/>
      <c r="N1" s="93" t="s">
        <v>651</v>
      </c>
      <c r="O1" s="93" t="s">
        <v>651</v>
      </c>
      <c r="P1" s="93" t="s">
        <v>651</v>
      </c>
      <c r="Q1" s="93" t="s">
        <v>651</v>
      </c>
      <c r="R1" s="93" t="s">
        <v>651</v>
      </c>
      <c r="S1" s="93" t="s">
        <v>651</v>
      </c>
      <c r="T1" s="352" t="s">
        <v>651</v>
      </c>
      <c r="U1" s="93" t="s">
        <v>651</v>
      </c>
      <c r="V1" s="330"/>
      <c r="W1" s="93" t="s">
        <v>655</v>
      </c>
      <c r="X1" s="93" t="s">
        <v>655</v>
      </c>
      <c r="Y1" s="93" t="s">
        <v>655</v>
      </c>
      <c r="Z1" s="93" t="s">
        <v>655</v>
      </c>
      <c r="AA1" s="93" t="s">
        <v>655</v>
      </c>
      <c r="AB1" s="93" t="s">
        <v>655</v>
      </c>
      <c r="AC1" s="93" t="s">
        <v>655</v>
      </c>
      <c r="AD1" s="330"/>
      <c r="AE1" s="93" t="s">
        <v>755</v>
      </c>
      <c r="AF1" s="93" t="s">
        <v>755</v>
      </c>
      <c r="AG1" s="93" t="s">
        <v>755</v>
      </c>
      <c r="AH1" s="93" t="s">
        <v>755</v>
      </c>
      <c r="AI1" s="93" t="s">
        <v>755</v>
      </c>
      <c r="AJ1" s="93" t="s">
        <v>755</v>
      </c>
      <c r="AK1" s="93" t="s">
        <v>755</v>
      </c>
      <c r="AL1" s="330"/>
      <c r="AM1" s="93" t="s">
        <v>774</v>
      </c>
      <c r="AN1" s="93" t="s">
        <v>774</v>
      </c>
      <c r="AO1" s="93" t="s">
        <v>774</v>
      </c>
      <c r="AP1" s="93" t="s">
        <v>774</v>
      </c>
      <c r="AQ1" s="93" t="s">
        <v>774</v>
      </c>
      <c r="AR1" s="93" t="s">
        <v>774</v>
      </c>
      <c r="AS1" s="93" t="s">
        <v>774</v>
      </c>
      <c r="AT1" s="330"/>
      <c r="AU1" s="93" t="s">
        <v>847</v>
      </c>
      <c r="AV1" s="93" t="s">
        <v>847</v>
      </c>
      <c r="AW1" s="93" t="s">
        <v>847</v>
      </c>
      <c r="AX1" s="93" t="s">
        <v>847</v>
      </c>
      <c r="AY1" s="93" t="s">
        <v>847</v>
      </c>
      <c r="AZ1" s="93" t="s">
        <v>847</v>
      </c>
      <c r="BA1" s="93" t="s">
        <v>847</v>
      </c>
    </row>
    <row r="2" spans="1:53" s="1" customFormat="1" ht="63.75" customHeight="1" x14ac:dyDescent="0.2">
      <c r="A2" s="14" t="s">
        <v>30</v>
      </c>
      <c r="B2" s="3" t="s">
        <v>0</v>
      </c>
      <c r="C2" s="96" t="s">
        <v>311</v>
      </c>
      <c r="D2" s="97" t="s">
        <v>329</v>
      </c>
      <c r="E2" s="2" t="s">
        <v>78</v>
      </c>
      <c r="F2" s="72" t="s">
        <v>650</v>
      </c>
      <c r="G2" s="91" t="s">
        <v>323</v>
      </c>
      <c r="H2" s="234" t="s">
        <v>643</v>
      </c>
      <c r="I2" s="2" t="s">
        <v>1</v>
      </c>
      <c r="J2" s="22" t="s">
        <v>2</v>
      </c>
      <c r="K2" s="2" t="s">
        <v>3</v>
      </c>
      <c r="L2" s="215" t="s">
        <v>109</v>
      </c>
      <c r="M2" s="331"/>
      <c r="N2" s="72" t="s">
        <v>650</v>
      </c>
      <c r="O2" s="91" t="s">
        <v>323</v>
      </c>
      <c r="P2" s="234" t="s">
        <v>643</v>
      </c>
      <c r="Q2" s="2" t="s">
        <v>1</v>
      </c>
      <c r="R2" s="22" t="s">
        <v>2</v>
      </c>
      <c r="S2" s="2" t="s">
        <v>3</v>
      </c>
      <c r="T2" s="353" t="s">
        <v>334</v>
      </c>
      <c r="U2" s="215" t="s">
        <v>109</v>
      </c>
      <c r="V2" s="331"/>
      <c r="W2" s="72" t="s">
        <v>650</v>
      </c>
      <c r="X2" s="91" t="s">
        <v>323</v>
      </c>
      <c r="Y2" s="234" t="s">
        <v>643</v>
      </c>
      <c r="Z2" s="2" t="s">
        <v>1</v>
      </c>
      <c r="AA2" s="22" t="s">
        <v>2</v>
      </c>
      <c r="AB2" s="2" t="s">
        <v>3</v>
      </c>
      <c r="AC2" s="215" t="s">
        <v>109</v>
      </c>
      <c r="AD2" s="331"/>
      <c r="AE2" s="72" t="s">
        <v>650</v>
      </c>
      <c r="AF2" s="91" t="s">
        <v>323</v>
      </c>
      <c r="AG2" s="234" t="s">
        <v>643</v>
      </c>
      <c r="AH2" s="2" t="s">
        <v>1</v>
      </c>
      <c r="AI2" s="22" t="s">
        <v>2</v>
      </c>
      <c r="AJ2" s="2" t="s">
        <v>3</v>
      </c>
      <c r="AK2" s="215" t="s">
        <v>109</v>
      </c>
      <c r="AL2" s="331"/>
      <c r="AM2" s="72" t="s">
        <v>650</v>
      </c>
      <c r="AN2" s="91" t="s">
        <v>323</v>
      </c>
      <c r="AO2" s="234" t="s">
        <v>643</v>
      </c>
      <c r="AP2" s="2" t="s">
        <v>1</v>
      </c>
      <c r="AQ2" s="22" t="s">
        <v>2</v>
      </c>
      <c r="AR2" s="2" t="s">
        <v>3</v>
      </c>
      <c r="AS2" s="215" t="s">
        <v>109</v>
      </c>
      <c r="AT2" s="331"/>
      <c r="AU2" s="72" t="s">
        <v>650</v>
      </c>
      <c r="AV2" s="91" t="s">
        <v>323</v>
      </c>
      <c r="AW2" s="234" t="s">
        <v>643</v>
      </c>
      <c r="AX2" s="2" t="s">
        <v>1</v>
      </c>
      <c r="AY2" s="22" t="s">
        <v>2</v>
      </c>
      <c r="AZ2" s="2" t="s">
        <v>3</v>
      </c>
      <c r="BA2" s="215" t="s">
        <v>109</v>
      </c>
    </row>
    <row r="3" spans="1:53" s="1" customFormat="1" ht="12" customHeight="1" x14ac:dyDescent="0.2">
      <c r="A3" s="338"/>
      <c r="B3" s="339"/>
      <c r="C3" s="340"/>
      <c r="D3" s="341"/>
      <c r="E3" s="342"/>
      <c r="F3" s="19" t="s">
        <v>649</v>
      </c>
      <c r="G3" s="23" t="s">
        <v>6</v>
      </c>
      <c r="H3" s="235"/>
      <c r="I3" s="4" t="s">
        <v>6</v>
      </c>
      <c r="J3" s="23" t="s">
        <v>6</v>
      </c>
      <c r="K3" s="4"/>
      <c r="L3" s="343"/>
      <c r="M3" s="344"/>
      <c r="N3" s="19" t="s">
        <v>649</v>
      </c>
      <c r="O3" s="23" t="s">
        <v>6</v>
      </c>
      <c r="P3" s="235"/>
      <c r="Q3" s="4" t="s">
        <v>6</v>
      </c>
      <c r="R3" s="23" t="s">
        <v>6</v>
      </c>
      <c r="S3" s="4"/>
      <c r="T3" s="354"/>
      <c r="U3" s="343" t="s">
        <v>7</v>
      </c>
      <c r="V3" s="344"/>
      <c r="W3" s="19" t="s">
        <v>649</v>
      </c>
      <c r="X3" s="23" t="s">
        <v>6</v>
      </c>
      <c r="Y3" s="235"/>
      <c r="Z3" s="4" t="s">
        <v>6</v>
      </c>
      <c r="AA3" s="23" t="s">
        <v>6</v>
      </c>
      <c r="AB3" s="4"/>
      <c r="AC3" s="343" t="s">
        <v>7</v>
      </c>
      <c r="AD3" s="344"/>
      <c r="AE3" s="19" t="s">
        <v>649</v>
      </c>
      <c r="AF3" s="23" t="s">
        <v>6</v>
      </c>
      <c r="AG3" s="235"/>
      <c r="AH3" s="4" t="s">
        <v>6</v>
      </c>
      <c r="AI3" s="23" t="s">
        <v>6</v>
      </c>
      <c r="AJ3" s="4"/>
      <c r="AK3" s="343" t="s">
        <v>7</v>
      </c>
      <c r="AL3" s="344"/>
      <c r="AM3" s="19" t="s">
        <v>649</v>
      </c>
      <c r="AN3" s="23" t="s">
        <v>6</v>
      </c>
      <c r="AO3" s="235"/>
      <c r="AP3" s="4" t="s">
        <v>6</v>
      </c>
      <c r="AQ3" s="23" t="s">
        <v>6</v>
      </c>
      <c r="AR3" s="4"/>
      <c r="AS3" s="343" t="s">
        <v>7</v>
      </c>
      <c r="AT3" s="344"/>
      <c r="AU3" s="19" t="s">
        <v>649</v>
      </c>
      <c r="AV3" s="23" t="s">
        <v>6</v>
      </c>
      <c r="AW3" s="235"/>
      <c r="AX3" s="4" t="s">
        <v>6</v>
      </c>
      <c r="AY3" s="23" t="s">
        <v>6</v>
      </c>
      <c r="AZ3" s="4"/>
      <c r="BA3" s="343" t="s">
        <v>7</v>
      </c>
    </row>
    <row r="4" spans="1:53" ht="12" customHeight="1" x14ac:dyDescent="0.2">
      <c r="A4" s="5" t="s">
        <v>588</v>
      </c>
      <c r="B4" s="5" t="s">
        <v>589</v>
      </c>
      <c r="C4" s="5" t="s">
        <v>11</v>
      </c>
      <c r="D4" s="5"/>
      <c r="E4" s="5" t="s">
        <v>644</v>
      </c>
      <c r="F4" s="9">
        <v>38400</v>
      </c>
      <c r="G4" s="7">
        <v>1000</v>
      </c>
      <c r="H4" s="236">
        <v>0.2</v>
      </c>
      <c r="I4" s="7">
        <v>0</v>
      </c>
      <c r="J4" s="7">
        <v>0</v>
      </c>
      <c r="K4" s="92"/>
      <c r="L4" s="216">
        <f>F4+G4+I4+J4</f>
        <v>39400</v>
      </c>
      <c r="M4" s="332"/>
      <c r="N4" s="9">
        <v>0</v>
      </c>
      <c r="O4" s="7">
        <v>0</v>
      </c>
      <c r="P4" s="236">
        <v>0</v>
      </c>
      <c r="Q4" s="7">
        <v>0</v>
      </c>
      <c r="R4" s="7">
        <v>0</v>
      </c>
      <c r="S4" s="92"/>
      <c r="T4" s="355">
        <v>1</v>
      </c>
      <c r="U4" s="216">
        <f>N4+O4+Q4+R4</f>
        <v>0</v>
      </c>
      <c r="V4" s="332"/>
      <c r="W4" s="9">
        <v>0</v>
      </c>
      <c r="X4" s="7">
        <v>0</v>
      </c>
      <c r="Y4" s="236">
        <v>0</v>
      </c>
      <c r="Z4" s="7">
        <v>0</v>
      </c>
      <c r="AA4" s="7">
        <v>0</v>
      </c>
      <c r="AB4" s="92"/>
      <c r="AC4" s="216">
        <f>W4+X4+Z4+AA4</f>
        <v>0</v>
      </c>
      <c r="AD4" s="332"/>
      <c r="AE4" s="9">
        <v>0</v>
      </c>
      <c r="AF4" s="7">
        <v>0</v>
      </c>
      <c r="AG4" s="236">
        <v>0</v>
      </c>
      <c r="AH4" s="7">
        <v>0</v>
      </c>
      <c r="AI4" s="7">
        <v>0</v>
      </c>
      <c r="AJ4" s="92"/>
      <c r="AK4" s="216">
        <f>AE4+AF4+AH4+AI4</f>
        <v>0</v>
      </c>
      <c r="AL4" s="332"/>
      <c r="AM4" s="9">
        <v>0</v>
      </c>
      <c r="AN4" s="7">
        <v>0</v>
      </c>
      <c r="AO4" s="236">
        <v>0</v>
      </c>
      <c r="AP4" s="7">
        <v>0</v>
      </c>
      <c r="AQ4" s="7">
        <v>0</v>
      </c>
      <c r="AR4" s="92"/>
      <c r="AS4" s="216">
        <f>AM4+AN4+AP4+AQ4</f>
        <v>0</v>
      </c>
      <c r="AT4" s="332"/>
      <c r="AU4" s="9">
        <v>0</v>
      </c>
      <c r="AV4" s="7">
        <v>0</v>
      </c>
      <c r="AW4" s="236">
        <v>0</v>
      </c>
      <c r="AX4" s="7">
        <v>0</v>
      </c>
      <c r="AY4" s="7">
        <v>0</v>
      </c>
      <c r="AZ4" s="92"/>
      <c r="BA4" s="216">
        <f>AU4+AV4+AX4+AY4</f>
        <v>0</v>
      </c>
    </row>
    <row r="5" spans="1:53" ht="12" customHeight="1" x14ac:dyDescent="0.2">
      <c r="A5" s="5" t="s">
        <v>588</v>
      </c>
      <c r="B5" s="5" t="s">
        <v>590</v>
      </c>
      <c r="C5" s="5" t="s">
        <v>49</v>
      </c>
      <c r="D5" s="5"/>
      <c r="E5" s="5" t="s">
        <v>644</v>
      </c>
      <c r="F5" s="9">
        <v>47300</v>
      </c>
      <c r="G5" s="7">
        <v>1500</v>
      </c>
      <c r="H5" s="236">
        <v>0.36</v>
      </c>
      <c r="I5" s="7">
        <v>0</v>
      </c>
      <c r="J5" s="7">
        <v>0</v>
      </c>
      <c r="K5" s="92"/>
      <c r="L5" s="216">
        <f>F5+G5+I5+J5</f>
        <v>48800</v>
      </c>
      <c r="M5" s="332"/>
      <c r="N5" s="9">
        <v>46500</v>
      </c>
      <c r="O5" s="7">
        <v>1100</v>
      </c>
      <c r="P5" s="236">
        <v>0.35</v>
      </c>
      <c r="Q5" s="7">
        <v>0</v>
      </c>
      <c r="R5" s="7">
        <v>0</v>
      </c>
      <c r="S5" s="92"/>
      <c r="T5" s="355">
        <v>1</v>
      </c>
      <c r="U5" s="216">
        <f>N5+O5+Q5+R5</f>
        <v>47600</v>
      </c>
      <c r="V5" s="332"/>
      <c r="W5" s="9">
        <v>57200</v>
      </c>
      <c r="X5" s="7">
        <v>2600</v>
      </c>
      <c r="Y5" s="236">
        <v>0.42</v>
      </c>
      <c r="Z5" s="7">
        <v>0</v>
      </c>
      <c r="AA5" s="7">
        <v>0</v>
      </c>
      <c r="AB5" s="92"/>
      <c r="AC5" s="216">
        <f>W5+X5+Z5+AA5</f>
        <v>59800</v>
      </c>
      <c r="AD5" s="332"/>
      <c r="AE5" s="9">
        <v>0</v>
      </c>
      <c r="AF5" s="7">
        <v>0</v>
      </c>
      <c r="AG5" s="236">
        <v>0</v>
      </c>
      <c r="AH5" s="7">
        <v>0</v>
      </c>
      <c r="AI5" s="7">
        <v>0</v>
      </c>
      <c r="AJ5" s="92"/>
      <c r="AK5" s="216">
        <f>AE5+AF5+AH5+AI5</f>
        <v>0</v>
      </c>
      <c r="AL5" s="332"/>
      <c r="AM5" s="9">
        <v>0</v>
      </c>
      <c r="AN5" s="7">
        <v>0</v>
      </c>
      <c r="AO5" s="236">
        <v>0</v>
      </c>
      <c r="AP5" s="7">
        <v>0</v>
      </c>
      <c r="AQ5" s="7">
        <v>0</v>
      </c>
      <c r="AR5" s="92"/>
      <c r="AS5" s="216">
        <f>AM5+AN5+AP5+AQ5</f>
        <v>0</v>
      </c>
      <c r="AT5" s="332"/>
      <c r="AU5" s="9">
        <v>0</v>
      </c>
      <c r="AV5" s="7">
        <v>0</v>
      </c>
      <c r="AW5" s="236">
        <v>0</v>
      </c>
      <c r="AX5" s="7">
        <v>0</v>
      </c>
      <c r="AY5" s="7">
        <v>0</v>
      </c>
      <c r="AZ5" s="92"/>
      <c r="BA5" s="216">
        <f>AU5+AV5+AX5+AY5</f>
        <v>0</v>
      </c>
    </row>
    <row r="6" spans="1:53" ht="12" customHeight="1" x14ac:dyDescent="0.2">
      <c r="A6" s="5" t="s">
        <v>588</v>
      </c>
      <c r="B6" s="5" t="s">
        <v>591</v>
      </c>
      <c r="C6" s="5" t="s">
        <v>49</v>
      </c>
      <c r="D6" s="5"/>
      <c r="E6" s="5" t="s">
        <v>26</v>
      </c>
      <c r="F6" s="231">
        <v>88300</v>
      </c>
      <c r="G6" s="7">
        <v>1500</v>
      </c>
      <c r="H6" s="236">
        <v>0.44</v>
      </c>
      <c r="I6" s="7">
        <v>0</v>
      </c>
      <c r="J6" s="7">
        <v>0</v>
      </c>
      <c r="K6" s="92"/>
      <c r="L6" s="216">
        <f>F6+G6+I6+J6</f>
        <v>89800</v>
      </c>
      <c r="M6" s="332"/>
      <c r="N6" s="231">
        <v>128400</v>
      </c>
      <c r="O6" s="7">
        <v>4000</v>
      </c>
      <c r="P6" s="236">
        <v>0.63</v>
      </c>
      <c r="Q6" s="7">
        <v>0</v>
      </c>
      <c r="R6" s="7">
        <v>0</v>
      </c>
      <c r="S6" s="92"/>
      <c r="T6" s="355">
        <v>1</v>
      </c>
      <c r="U6" s="216">
        <f>N6+O6+Q6+R6</f>
        <v>132400</v>
      </c>
      <c r="V6" s="332"/>
      <c r="W6" s="231">
        <v>100600</v>
      </c>
      <c r="X6" s="7">
        <v>2600</v>
      </c>
      <c r="Y6" s="236">
        <v>0.49</v>
      </c>
      <c r="Z6" s="7">
        <v>7000</v>
      </c>
      <c r="AA6" s="7">
        <v>0</v>
      </c>
      <c r="AB6" s="92"/>
      <c r="AC6" s="216">
        <f>W6+X6+Z6+AA6</f>
        <v>110200</v>
      </c>
      <c r="AD6" s="332"/>
      <c r="AE6" s="9">
        <v>18400</v>
      </c>
      <c r="AF6" s="7">
        <v>0</v>
      </c>
      <c r="AG6" s="236">
        <v>0.77</v>
      </c>
      <c r="AH6" s="7">
        <v>0</v>
      </c>
      <c r="AI6" s="7">
        <v>0</v>
      </c>
      <c r="AJ6" s="92"/>
      <c r="AK6" s="216">
        <f>AE6+AF6+AH6+AI6</f>
        <v>18400</v>
      </c>
      <c r="AL6" s="332"/>
      <c r="AM6" s="9">
        <v>0</v>
      </c>
      <c r="AN6" s="7">
        <v>0</v>
      </c>
      <c r="AO6" s="236">
        <v>0</v>
      </c>
      <c r="AP6" s="7">
        <v>0</v>
      </c>
      <c r="AQ6" s="7">
        <v>0</v>
      </c>
      <c r="AR6" s="92"/>
      <c r="AS6" s="216">
        <f>AM6+AN6+AP6+AQ6</f>
        <v>0</v>
      </c>
      <c r="AT6" s="332"/>
      <c r="AU6" s="9">
        <v>0</v>
      </c>
      <c r="AV6" s="7">
        <v>0</v>
      </c>
      <c r="AW6" s="236">
        <v>0</v>
      </c>
      <c r="AX6" s="7">
        <v>0</v>
      </c>
      <c r="AY6" s="7">
        <v>0</v>
      </c>
      <c r="AZ6" s="92"/>
      <c r="BA6" s="216">
        <f>AU6+AV6+AX6+AY6</f>
        <v>0</v>
      </c>
    </row>
    <row r="7" spans="1:53" ht="12" customHeight="1" thickBot="1" x14ac:dyDescent="0.25">
      <c r="A7" s="249"/>
      <c r="B7" s="246"/>
      <c r="C7" s="247"/>
      <c r="D7" s="248"/>
      <c r="E7" s="5"/>
      <c r="F7" s="9"/>
      <c r="G7" s="7"/>
      <c r="H7" s="236"/>
      <c r="I7" s="7"/>
      <c r="J7" s="7"/>
      <c r="K7" s="92"/>
      <c r="L7" s="216">
        <f>F7+G7+I7+J7</f>
        <v>0</v>
      </c>
      <c r="M7" s="332"/>
      <c r="N7" s="9"/>
      <c r="O7" s="7"/>
      <c r="P7" s="236"/>
      <c r="Q7" s="7"/>
      <c r="R7" s="7"/>
      <c r="S7" s="92"/>
      <c r="T7" s="355">
        <v>1</v>
      </c>
      <c r="U7" s="216">
        <f>N7+O7+Q7+R7</f>
        <v>0</v>
      </c>
      <c r="V7" s="332"/>
      <c r="W7" s="9"/>
      <c r="X7" s="7"/>
      <c r="Y7" s="236"/>
      <c r="Z7" s="7"/>
      <c r="AA7" s="7"/>
      <c r="AB7" s="92"/>
      <c r="AC7" s="216">
        <f>W7+X7+Z7+AA7</f>
        <v>0</v>
      </c>
      <c r="AD7" s="332"/>
      <c r="AE7" s="9"/>
      <c r="AF7" s="7"/>
      <c r="AG7" s="236"/>
      <c r="AH7" s="7"/>
      <c r="AI7" s="7"/>
      <c r="AJ7" s="92"/>
      <c r="AK7" s="216"/>
      <c r="AL7" s="332"/>
      <c r="AM7" s="9"/>
      <c r="AN7" s="7"/>
      <c r="AO7" s="236"/>
      <c r="AP7" s="7"/>
      <c r="AQ7" s="7"/>
      <c r="AR7" s="92"/>
      <c r="AS7" s="216"/>
      <c r="AT7" s="332"/>
      <c r="AU7" s="9"/>
      <c r="AV7" s="7"/>
      <c r="AW7" s="236"/>
      <c r="AX7" s="7"/>
      <c r="AY7" s="7"/>
      <c r="AZ7" s="92"/>
      <c r="BA7" s="216"/>
    </row>
    <row r="8" spans="1:53" ht="12" customHeight="1" thickBot="1" x14ac:dyDescent="0.25">
      <c r="A8" s="250" t="s">
        <v>588</v>
      </c>
      <c r="B8" s="251" t="s">
        <v>14</v>
      </c>
      <c r="C8" s="252"/>
      <c r="D8" s="253"/>
      <c r="E8" s="16"/>
      <c r="F8" s="11">
        <f>SUM(F4:F7)</f>
        <v>174000</v>
      </c>
      <c r="G8" s="12">
        <f>SUM(G4:G7)</f>
        <v>4000</v>
      </c>
      <c r="H8" s="237">
        <f>SUM(H4:H7)</f>
        <v>1</v>
      </c>
      <c r="I8" s="12">
        <f>SUM(I4:I7)</f>
        <v>0</v>
      </c>
      <c r="J8" s="12">
        <f>SUM(J4:J7)</f>
        <v>0</v>
      </c>
      <c r="K8" s="12"/>
      <c r="L8" s="214">
        <f>SUM(L4:L7)</f>
        <v>178000</v>
      </c>
      <c r="M8" s="330"/>
      <c r="N8" s="11">
        <f>SUM(N4:N7)</f>
        <v>174900</v>
      </c>
      <c r="O8" s="12">
        <f>SUM(O4:O7)</f>
        <v>5100</v>
      </c>
      <c r="P8" s="237">
        <f>SUM(P4:P7)</f>
        <v>0.98</v>
      </c>
      <c r="Q8" s="12">
        <f>SUM(Q4:Q7)</f>
        <v>0</v>
      </c>
      <c r="R8" s="12">
        <f>SUM(R4:R7)</f>
        <v>0</v>
      </c>
      <c r="S8" s="12"/>
      <c r="T8" s="356"/>
      <c r="U8" s="214">
        <f>SUM(U4:U7)</f>
        <v>180000</v>
      </c>
      <c r="V8" s="330"/>
      <c r="W8" s="11">
        <f>SUM(W4:W7)</f>
        <v>157800</v>
      </c>
      <c r="X8" s="12">
        <f>SUM(X4:X7)</f>
        <v>5200</v>
      </c>
      <c r="Y8" s="237">
        <f>SUM(Y4:Y7)</f>
        <v>0.90999999999999992</v>
      </c>
      <c r="Z8" s="12">
        <f>SUM(Z4:Z7)</f>
        <v>7000</v>
      </c>
      <c r="AA8" s="12">
        <f>SUM(AA4:AA7)</f>
        <v>0</v>
      </c>
      <c r="AB8" s="12"/>
      <c r="AC8" s="214">
        <f>SUM(AC4:AC7)</f>
        <v>170000</v>
      </c>
      <c r="AD8" s="330"/>
      <c r="AE8" s="11">
        <f>SUM(AE4:AE7)</f>
        <v>18400</v>
      </c>
      <c r="AF8" s="12">
        <f>SUM(AF4:AF7)</f>
        <v>0</v>
      </c>
      <c r="AG8" s="237">
        <f>SUM(AG4:AG7)</f>
        <v>0.77</v>
      </c>
      <c r="AH8" s="12">
        <f>SUM(AH4:AH7)</f>
        <v>0</v>
      </c>
      <c r="AI8" s="12">
        <f>SUM(AI4:AI7)</f>
        <v>0</v>
      </c>
      <c r="AJ8" s="12"/>
      <c r="AK8" s="214">
        <f>SUM(AK4:AK7)</f>
        <v>18400</v>
      </c>
      <c r="AL8" s="330"/>
      <c r="AM8" s="11">
        <f>SUM(AM4:AM7)</f>
        <v>0</v>
      </c>
      <c r="AN8" s="12">
        <f>SUM(AN4:AN7)</f>
        <v>0</v>
      </c>
      <c r="AO8" s="237">
        <f>SUM(AO4:AO7)</f>
        <v>0</v>
      </c>
      <c r="AP8" s="12">
        <f>SUM(AP4:AP7)</f>
        <v>0</v>
      </c>
      <c r="AQ8" s="12">
        <f>SUM(AQ4:AQ7)</f>
        <v>0</v>
      </c>
      <c r="AR8" s="12"/>
      <c r="AS8" s="214">
        <f>SUM(AS4:AS7)</f>
        <v>0</v>
      </c>
      <c r="AT8" s="330"/>
      <c r="AU8" s="11">
        <f>SUM(AU4:AU7)</f>
        <v>0</v>
      </c>
      <c r="AV8" s="12">
        <f>SUM(AV4:AV7)</f>
        <v>0</v>
      </c>
      <c r="AW8" s="237">
        <f>SUM(AW4:AW7)</f>
        <v>0</v>
      </c>
      <c r="AX8" s="12">
        <f>SUM(AX4:AX7)</f>
        <v>0</v>
      </c>
      <c r="AY8" s="12">
        <f>SUM(AY4:AY7)</f>
        <v>0</v>
      </c>
      <c r="AZ8" s="12"/>
      <c r="BA8" s="214">
        <f>SUM(BA4:BA7)</f>
        <v>0</v>
      </c>
    </row>
    <row r="9" spans="1:53" ht="12" customHeight="1" x14ac:dyDescent="0.2">
      <c r="A9" s="485"/>
      <c r="B9" s="254"/>
      <c r="C9" s="550"/>
      <c r="D9" s="255"/>
      <c r="E9" s="221"/>
      <c r="F9" s="223"/>
      <c r="G9" s="222"/>
      <c r="H9" s="238"/>
      <c r="I9" s="222"/>
      <c r="J9" s="222"/>
      <c r="K9" s="222"/>
      <c r="L9" s="224"/>
      <c r="M9" s="333"/>
      <c r="N9" s="223"/>
      <c r="O9" s="222"/>
      <c r="P9" s="238"/>
      <c r="Q9" s="222"/>
      <c r="R9" s="222"/>
      <c r="S9" s="222"/>
      <c r="T9" s="357"/>
      <c r="U9" s="224"/>
      <c r="V9" s="333"/>
      <c r="W9" s="223"/>
      <c r="X9" s="222"/>
      <c r="Y9" s="238"/>
      <c r="Z9" s="222"/>
      <c r="AA9" s="222"/>
      <c r="AB9" s="222"/>
      <c r="AC9" s="224"/>
      <c r="AD9" s="333"/>
      <c r="AE9" s="223"/>
      <c r="AF9" s="222"/>
      <c r="AG9" s="238"/>
      <c r="AH9" s="222"/>
      <c r="AI9" s="222"/>
      <c r="AJ9" s="222"/>
      <c r="AK9" s="224"/>
      <c r="AL9" s="333"/>
      <c r="AM9" s="223"/>
      <c r="AN9" s="222"/>
      <c r="AO9" s="238"/>
      <c r="AP9" s="222"/>
      <c r="AQ9" s="222"/>
      <c r="AR9" s="222"/>
      <c r="AS9" s="224"/>
      <c r="AT9" s="333"/>
      <c r="AU9" s="223"/>
      <c r="AV9" s="222"/>
      <c r="AW9" s="238"/>
      <c r="AX9" s="222"/>
      <c r="AY9" s="222"/>
      <c r="AZ9" s="222"/>
      <c r="BA9" s="224"/>
    </row>
    <row r="10" spans="1:53" ht="12" customHeight="1" x14ac:dyDescent="0.2">
      <c r="A10" s="455" t="s">
        <v>794</v>
      </c>
      <c r="B10" s="5" t="s">
        <v>793</v>
      </c>
      <c r="C10" s="5" t="s">
        <v>52</v>
      </c>
      <c r="D10" s="5"/>
      <c r="E10" s="5" t="s">
        <v>644</v>
      </c>
      <c r="F10" s="9">
        <v>0</v>
      </c>
      <c r="G10" s="7">
        <v>0</v>
      </c>
      <c r="H10" s="236">
        <v>0</v>
      </c>
      <c r="I10" s="7">
        <v>0</v>
      </c>
      <c r="J10" s="7">
        <v>0</v>
      </c>
      <c r="K10" s="222"/>
      <c r="L10" s="224"/>
      <c r="M10" s="333"/>
      <c r="N10" s="223"/>
      <c r="O10" s="222"/>
      <c r="P10" s="238"/>
      <c r="Q10" s="222"/>
      <c r="R10" s="222"/>
      <c r="S10" s="222"/>
      <c r="T10" s="357"/>
      <c r="U10" s="216">
        <f t="shared" ref="U10:U16" si="0">O10+P10+R10+S10</f>
        <v>0</v>
      </c>
      <c r="V10" s="333"/>
      <c r="W10" s="223"/>
      <c r="X10" s="222"/>
      <c r="Y10" s="238"/>
      <c r="Z10" s="222"/>
      <c r="AA10" s="222"/>
      <c r="AB10" s="222"/>
      <c r="AC10" s="216">
        <f t="shared" ref="AC10:AC16" si="1">W10+X10+Z10+AA10</f>
        <v>0</v>
      </c>
      <c r="AD10" s="333"/>
      <c r="AE10" s="9">
        <v>28000</v>
      </c>
      <c r="AF10" s="7">
        <v>1500</v>
      </c>
      <c r="AG10" s="236">
        <v>0.25</v>
      </c>
      <c r="AH10" s="222"/>
      <c r="AI10" s="222"/>
      <c r="AJ10" s="222"/>
      <c r="AK10" s="216">
        <f t="shared" ref="AK10:AK16" si="2">AE10+AF10+AH10+AI10</f>
        <v>29500</v>
      </c>
      <c r="AL10" s="333"/>
      <c r="AM10" s="9">
        <v>23000</v>
      </c>
      <c r="AN10" s="7"/>
      <c r="AO10" s="236">
        <v>0.25</v>
      </c>
      <c r="AP10" s="222"/>
      <c r="AQ10" s="7">
        <v>0</v>
      </c>
      <c r="AR10" s="222"/>
      <c r="AS10" s="216">
        <f t="shared" ref="AS10:AS16" si="3">AM10+AN10+AP10+AQ10</f>
        <v>23000</v>
      </c>
      <c r="AT10" s="333"/>
      <c r="AU10" s="9"/>
      <c r="AV10" s="7"/>
      <c r="AW10" s="236"/>
      <c r="AX10" s="222"/>
      <c r="AY10" s="7">
        <v>0</v>
      </c>
      <c r="AZ10" s="92"/>
      <c r="BA10" s="216">
        <f t="shared" ref="BA10:BA16" si="4">AU10+AV10+AX10+AY10</f>
        <v>0</v>
      </c>
    </row>
    <row r="11" spans="1:53" ht="12" customHeight="1" x14ac:dyDescent="0.2">
      <c r="A11" s="455" t="s">
        <v>794</v>
      </c>
      <c r="B11" s="5" t="s">
        <v>617</v>
      </c>
      <c r="C11" s="5" t="s">
        <v>200</v>
      </c>
      <c r="D11" s="5"/>
      <c r="E11" s="5" t="s">
        <v>644</v>
      </c>
      <c r="F11" s="9">
        <v>0</v>
      </c>
      <c r="G11" s="7">
        <v>0</v>
      </c>
      <c r="H11" s="236">
        <v>0</v>
      </c>
      <c r="I11" s="7">
        <v>0</v>
      </c>
      <c r="J11" s="7">
        <v>0</v>
      </c>
      <c r="K11" s="222"/>
      <c r="L11" s="224"/>
      <c r="M11" s="333"/>
      <c r="N11" s="223"/>
      <c r="O11" s="222"/>
      <c r="P11" s="238"/>
      <c r="Q11" s="222"/>
      <c r="R11" s="222"/>
      <c r="S11" s="222"/>
      <c r="T11" s="357"/>
      <c r="U11" s="216">
        <f t="shared" si="0"/>
        <v>0</v>
      </c>
      <c r="V11" s="333"/>
      <c r="W11" s="223"/>
      <c r="X11" s="222"/>
      <c r="Y11" s="238"/>
      <c r="Z11" s="222"/>
      <c r="AA11" s="222"/>
      <c r="AB11" s="222"/>
      <c r="AC11" s="216">
        <f t="shared" si="1"/>
        <v>0</v>
      </c>
      <c r="AD11" s="333"/>
      <c r="AE11" s="9">
        <v>31000</v>
      </c>
      <c r="AF11" s="7">
        <v>3000</v>
      </c>
      <c r="AG11" s="236">
        <v>0.15</v>
      </c>
      <c r="AH11" s="222"/>
      <c r="AI11" s="222"/>
      <c r="AJ11" s="222"/>
      <c r="AK11" s="216">
        <f t="shared" si="2"/>
        <v>34000</v>
      </c>
      <c r="AL11" s="333"/>
      <c r="AM11" s="9">
        <v>98380</v>
      </c>
      <c r="AN11" s="7">
        <v>3000</v>
      </c>
      <c r="AO11" s="236">
        <v>0.15</v>
      </c>
      <c r="AP11" s="222"/>
      <c r="AQ11" s="7">
        <v>0</v>
      </c>
      <c r="AR11" s="222"/>
      <c r="AS11" s="216">
        <f t="shared" si="3"/>
        <v>101380</v>
      </c>
      <c r="AT11" s="333"/>
      <c r="AU11" s="9">
        <v>45000</v>
      </c>
      <c r="AV11" s="7">
        <v>3000</v>
      </c>
      <c r="AW11" s="236">
        <v>0.2</v>
      </c>
      <c r="AX11" s="222"/>
      <c r="AY11" s="7">
        <v>0</v>
      </c>
      <c r="AZ11" s="92"/>
      <c r="BA11" s="216">
        <f t="shared" si="4"/>
        <v>48000</v>
      </c>
    </row>
    <row r="12" spans="1:53" ht="12" customHeight="1" x14ac:dyDescent="0.2">
      <c r="A12" s="455" t="s">
        <v>794</v>
      </c>
      <c r="B12" s="5" t="s">
        <v>73</v>
      </c>
      <c r="C12" s="5" t="s">
        <v>45</v>
      </c>
      <c r="D12" s="5"/>
      <c r="E12" s="5" t="s">
        <v>644</v>
      </c>
      <c r="F12" s="9">
        <v>0</v>
      </c>
      <c r="G12" s="7">
        <v>0</v>
      </c>
      <c r="H12" s="236">
        <v>0</v>
      </c>
      <c r="I12" s="7">
        <v>0</v>
      </c>
      <c r="J12" s="7">
        <v>0</v>
      </c>
      <c r="K12" s="222"/>
      <c r="L12" s="224"/>
      <c r="M12" s="333"/>
      <c r="N12" s="223"/>
      <c r="O12" s="222"/>
      <c r="P12" s="238"/>
      <c r="Q12" s="222"/>
      <c r="R12" s="222"/>
      <c r="S12" s="222"/>
      <c r="T12" s="357"/>
      <c r="U12" s="216">
        <f t="shared" si="0"/>
        <v>0</v>
      </c>
      <c r="V12" s="333"/>
      <c r="W12" s="223"/>
      <c r="X12" s="222"/>
      <c r="Y12" s="238"/>
      <c r="Z12" s="222"/>
      <c r="AA12" s="222"/>
      <c r="AB12" s="222"/>
      <c r="AC12" s="216">
        <f t="shared" si="1"/>
        <v>0</v>
      </c>
      <c r="AD12" s="333"/>
      <c r="AE12" s="9">
        <v>27000</v>
      </c>
      <c r="AF12" s="7">
        <v>4500</v>
      </c>
      <c r="AG12" s="236">
        <v>0.1</v>
      </c>
      <c r="AH12" s="222"/>
      <c r="AI12" s="222"/>
      <c r="AJ12" s="222"/>
      <c r="AK12" s="216">
        <f t="shared" si="2"/>
        <v>31500</v>
      </c>
      <c r="AL12" s="333"/>
      <c r="AM12" s="9">
        <v>29500</v>
      </c>
      <c r="AN12" s="7">
        <v>4500</v>
      </c>
      <c r="AO12" s="236">
        <v>0.1</v>
      </c>
      <c r="AP12" s="222"/>
      <c r="AQ12" s="7">
        <v>0</v>
      </c>
      <c r="AR12" s="222"/>
      <c r="AS12" s="216">
        <f t="shared" si="3"/>
        <v>34000</v>
      </c>
      <c r="AT12" s="333"/>
      <c r="AU12" s="9"/>
      <c r="AV12" s="7"/>
      <c r="AW12" s="236"/>
      <c r="AX12" s="222"/>
      <c r="AY12" s="7">
        <v>0</v>
      </c>
      <c r="AZ12" s="92"/>
      <c r="BA12" s="216">
        <f t="shared" si="4"/>
        <v>0</v>
      </c>
    </row>
    <row r="13" spans="1:53" ht="12" customHeight="1" x14ac:dyDescent="0.2">
      <c r="A13" s="455" t="s">
        <v>794</v>
      </c>
      <c r="B13" s="5" t="s">
        <v>619</v>
      </c>
      <c r="C13" s="5" t="s">
        <v>45</v>
      </c>
      <c r="D13" s="5"/>
      <c r="E13" s="5" t="s">
        <v>644</v>
      </c>
      <c r="F13" s="9">
        <v>0</v>
      </c>
      <c r="G13" s="7">
        <v>0</v>
      </c>
      <c r="H13" s="236">
        <v>0</v>
      </c>
      <c r="I13" s="7">
        <v>0</v>
      </c>
      <c r="J13" s="7">
        <v>0</v>
      </c>
      <c r="K13" s="222"/>
      <c r="L13" s="224"/>
      <c r="M13" s="333"/>
      <c r="N13" s="223"/>
      <c r="O13" s="222"/>
      <c r="P13" s="238"/>
      <c r="Q13" s="222"/>
      <c r="R13" s="222"/>
      <c r="S13" s="222"/>
      <c r="T13" s="357"/>
      <c r="U13" s="216">
        <f t="shared" si="0"/>
        <v>0</v>
      </c>
      <c r="V13" s="333"/>
      <c r="W13" s="223"/>
      <c r="X13" s="222"/>
      <c r="Y13" s="238"/>
      <c r="Z13" s="222"/>
      <c r="AA13" s="222"/>
      <c r="AB13" s="222"/>
      <c r="AC13" s="216">
        <f t="shared" si="1"/>
        <v>0</v>
      </c>
      <c r="AD13" s="333"/>
      <c r="AE13" s="9">
        <v>48400</v>
      </c>
      <c r="AF13" s="7"/>
      <c r="AG13" s="236">
        <v>0.3</v>
      </c>
      <c r="AH13" s="222"/>
      <c r="AI13" s="222"/>
      <c r="AJ13" s="222"/>
      <c r="AK13" s="216">
        <f t="shared" si="2"/>
        <v>48400</v>
      </c>
      <c r="AL13" s="333"/>
      <c r="AM13" s="9">
        <v>45000</v>
      </c>
      <c r="AN13" s="7">
        <v>0</v>
      </c>
      <c r="AO13" s="236">
        <v>0.3</v>
      </c>
      <c r="AP13" s="222"/>
      <c r="AQ13" s="7">
        <v>0</v>
      </c>
      <c r="AR13" s="222"/>
      <c r="AS13" s="216">
        <f t="shared" si="3"/>
        <v>45000</v>
      </c>
      <c r="AT13" s="333"/>
      <c r="AU13" s="9">
        <v>25000</v>
      </c>
      <c r="AV13" s="7">
        <v>1500</v>
      </c>
      <c r="AW13" s="236">
        <v>0.15</v>
      </c>
      <c r="AX13" s="222"/>
      <c r="AY13" s="7">
        <v>0</v>
      </c>
      <c r="AZ13" s="92"/>
      <c r="BA13" s="216">
        <f t="shared" si="4"/>
        <v>26500</v>
      </c>
    </row>
    <row r="14" spans="1:53" ht="12" customHeight="1" x14ac:dyDescent="0.2">
      <c r="A14" s="455" t="s">
        <v>794</v>
      </c>
      <c r="B14" s="5" t="s">
        <v>620</v>
      </c>
      <c r="C14" s="5" t="s">
        <v>45</v>
      </c>
      <c r="D14" s="5"/>
      <c r="E14" s="5" t="s">
        <v>644</v>
      </c>
      <c r="F14" s="9">
        <v>0</v>
      </c>
      <c r="G14" s="7">
        <v>0</v>
      </c>
      <c r="H14" s="236">
        <v>0</v>
      </c>
      <c r="I14" s="7">
        <v>0</v>
      </c>
      <c r="J14" s="7">
        <v>0</v>
      </c>
      <c r="K14" s="222"/>
      <c r="L14" s="224"/>
      <c r="M14" s="333"/>
      <c r="N14" s="223"/>
      <c r="O14" s="222"/>
      <c r="P14" s="238"/>
      <c r="Q14" s="222"/>
      <c r="R14" s="222"/>
      <c r="S14" s="222"/>
      <c r="T14" s="357"/>
      <c r="U14" s="216">
        <f t="shared" si="0"/>
        <v>0</v>
      </c>
      <c r="V14" s="333"/>
      <c r="W14" s="223"/>
      <c r="X14" s="222"/>
      <c r="Y14" s="238"/>
      <c r="Z14" s="222"/>
      <c r="AA14" s="222"/>
      <c r="AB14" s="222"/>
      <c r="AC14" s="216">
        <f t="shared" si="1"/>
        <v>0</v>
      </c>
      <c r="AD14" s="333"/>
      <c r="AE14" s="9">
        <v>53400</v>
      </c>
      <c r="AF14" s="7"/>
      <c r="AG14" s="236">
        <v>0.35</v>
      </c>
      <c r="AH14" s="222"/>
      <c r="AI14" s="222"/>
      <c r="AJ14" s="222"/>
      <c r="AK14" s="216">
        <f t="shared" si="2"/>
        <v>53400</v>
      </c>
      <c r="AL14" s="333"/>
      <c r="AM14" s="9">
        <v>36000</v>
      </c>
      <c r="AN14" s="7">
        <v>0</v>
      </c>
      <c r="AO14" s="236">
        <v>0.35</v>
      </c>
      <c r="AP14" s="222"/>
      <c r="AQ14" s="7">
        <v>0</v>
      </c>
      <c r="AR14" s="222"/>
      <c r="AS14" s="216">
        <f t="shared" si="3"/>
        <v>36000</v>
      </c>
      <c r="AT14" s="333"/>
      <c r="AU14" s="9">
        <v>25000</v>
      </c>
      <c r="AV14" s="7"/>
      <c r="AW14" s="236">
        <v>0.2</v>
      </c>
      <c r="AX14" s="222"/>
      <c r="AY14" s="7">
        <v>0</v>
      </c>
      <c r="AZ14" s="92"/>
      <c r="BA14" s="216">
        <f t="shared" si="4"/>
        <v>25000</v>
      </c>
    </row>
    <row r="15" spans="1:53" ht="12" customHeight="1" x14ac:dyDescent="0.2">
      <c r="A15" s="455" t="s">
        <v>794</v>
      </c>
      <c r="B15" s="5" t="s">
        <v>8</v>
      </c>
      <c r="C15" s="5" t="s">
        <v>9</v>
      </c>
      <c r="D15" s="5"/>
      <c r="E15" s="5" t="s">
        <v>644</v>
      </c>
      <c r="F15" s="9">
        <v>0</v>
      </c>
      <c r="G15" s="7">
        <v>0</v>
      </c>
      <c r="H15" s="236">
        <v>0</v>
      </c>
      <c r="I15" s="7">
        <v>0</v>
      </c>
      <c r="J15" s="7">
        <v>0</v>
      </c>
      <c r="K15" s="222"/>
      <c r="L15" s="224"/>
      <c r="M15" s="333"/>
      <c r="N15" s="223"/>
      <c r="O15" s="222"/>
      <c r="P15" s="238"/>
      <c r="Q15" s="222"/>
      <c r="R15" s="222"/>
      <c r="S15" s="222"/>
      <c r="T15" s="357"/>
      <c r="U15" s="216">
        <f t="shared" si="0"/>
        <v>0</v>
      </c>
      <c r="V15" s="333"/>
      <c r="W15" s="223"/>
      <c r="X15" s="222"/>
      <c r="Y15" s="238"/>
      <c r="Z15" s="222"/>
      <c r="AA15" s="222"/>
      <c r="AB15" s="222"/>
      <c r="AC15" s="216">
        <f t="shared" si="1"/>
        <v>0</v>
      </c>
      <c r="AD15" s="333"/>
      <c r="AE15" s="9">
        <v>72570</v>
      </c>
      <c r="AF15" s="7">
        <v>3000</v>
      </c>
      <c r="AG15" s="236">
        <v>0.3</v>
      </c>
      <c r="AH15" s="222"/>
      <c r="AI15" s="222"/>
      <c r="AJ15" s="222"/>
      <c r="AK15" s="216">
        <f t="shared" si="2"/>
        <v>75570</v>
      </c>
      <c r="AL15" s="333"/>
      <c r="AM15" s="9">
        <v>65000</v>
      </c>
      <c r="AN15" s="7">
        <v>3000</v>
      </c>
      <c r="AO15" s="236">
        <v>0.3</v>
      </c>
      <c r="AP15" s="222"/>
      <c r="AQ15" s="7">
        <v>0</v>
      </c>
      <c r="AR15" s="222"/>
      <c r="AS15" s="216">
        <f t="shared" si="3"/>
        <v>68000</v>
      </c>
      <c r="AT15" s="333"/>
      <c r="AU15" s="9">
        <v>24000</v>
      </c>
      <c r="AV15" s="7">
        <v>3000</v>
      </c>
      <c r="AW15" s="236">
        <v>0.1</v>
      </c>
      <c r="AX15" s="222"/>
      <c r="AY15" s="7">
        <v>0</v>
      </c>
      <c r="AZ15" s="92"/>
      <c r="BA15" s="216">
        <f t="shared" si="4"/>
        <v>27000</v>
      </c>
    </row>
    <row r="16" spans="1:53" ht="12" customHeight="1" thickBot="1" x14ac:dyDescent="0.25">
      <c r="A16" s="455" t="s">
        <v>794</v>
      </c>
      <c r="B16" s="5" t="s">
        <v>15</v>
      </c>
      <c r="C16" s="5" t="s">
        <v>16</v>
      </c>
      <c r="D16" s="5"/>
      <c r="E16" s="5" t="s">
        <v>644</v>
      </c>
      <c r="F16" s="9">
        <v>0</v>
      </c>
      <c r="G16" s="7">
        <v>0</v>
      </c>
      <c r="H16" s="236">
        <v>0</v>
      </c>
      <c r="I16" s="7">
        <v>0</v>
      </c>
      <c r="J16" s="7">
        <v>0</v>
      </c>
      <c r="K16" s="222"/>
      <c r="L16" s="224"/>
      <c r="M16" s="333"/>
      <c r="N16" s="223"/>
      <c r="O16" s="222"/>
      <c r="P16" s="238"/>
      <c r="Q16" s="222"/>
      <c r="R16" s="222"/>
      <c r="S16" s="222"/>
      <c r="T16" s="357"/>
      <c r="U16" s="216">
        <f t="shared" si="0"/>
        <v>0</v>
      </c>
      <c r="V16" s="333"/>
      <c r="W16" s="223"/>
      <c r="X16" s="222"/>
      <c r="Y16" s="238"/>
      <c r="Z16" s="222"/>
      <c r="AA16" s="222"/>
      <c r="AB16" s="222"/>
      <c r="AC16" s="216">
        <f t="shared" si="1"/>
        <v>0</v>
      </c>
      <c r="AD16" s="333"/>
      <c r="AE16" s="9">
        <v>25000</v>
      </c>
      <c r="AF16" s="7">
        <v>1500</v>
      </c>
      <c r="AG16" s="236">
        <v>0.1</v>
      </c>
      <c r="AH16" s="222"/>
      <c r="AI16" s="222"/>
      <c r="AJ16" s="222"/>
      <c r="AK16" s="216">
        <f t="shared" si="2"/>
        <v>26500</v>
      </c>
      <c r="AL16" s="333"/>
      <c r="AM16" s="9">
        <v>25000</v>
      </c>
      <c r="AN16" s="7">
        <v>1500</v>
      </c>
      <c r="AO16" s="236">
        <v>0.1</v>
      </c>
      <c r="AP16" s="222"/>
      <c r="AQ16" s="7">
        <v>0</v>
      </c>
      <c r="AR16" s="222"/>
      <c r="AS16" s="216">
        <f t="shared" si="3"/>
        <v>26500</v>
      </c>
      <c r="AT16" s="333"/>
      <c r="AU16" s="9"/>
      <c r="AV16" s="7"/>
      <c r="AW16" s="236"/>
      <c r="AX16" s="222"/>
      <c r="AY16" s="7">
        <v>0</v>
      </c>
      <c r="AZ16" s="92"/>
      <c r="BA16" s="216">
        <f t="shared" si="4"/>
        <v>0</v>
      </c>
    </row>
    <row r="17" spans="1:53" ht="12" customHeight="1" thickBot="1" x14ac:dyDescent="0.25">
      <c r="A17" s="250"/>
      <c r="B17" s="549"/>
      <c r="C17" s="550"/>
      <c r="D17" s="255"/>
      <c r="E17" s="221"/>
      <c r="F17" s="9"/>
      <c r="G17" s="222"/>
      <c r="H17" s="238"/>
      <c r="I17" s="222"/>
      <c r="J17" s="222"/>
      <c r="K17" s="222"/>
      <c r="L17" s="224"/>
      <c r="M17" s="333"/>
      <c r="N17" s="223"/>
      <c r="O17" s="222"/>
      <c r="P17" s="238"/>
      <c r="Q17" s="222"/>
      <c r="R17" s="222"/>
      <c r="S17" s="222"/>
      <c r="T17" s="357"/>
      <c r="U17" s="216"/>
      <c r="V17" s="333"/>
      <c r="W17" s="223"/>
      <c r="X17" s="222"/>
      <c r="Y17" s="238"/>
      <c r="Z17" s="222"/>
      <c r="AA17" s="222"/>
      <c r="AB17" s="222"/>
      <c r="AC17" s="216"/>
      <c r="AD17" s="333"/>
      <c r="AE17" s="9"/>
      <c r="AF17" s="7"/>
      <c r="AG17" s="238"/>
      <c r="AH17" s="222"/>
      <c r="AI17" s="222"/>
      <c r="AJ17" s="222"/>
      <c r="AK17" s="216"/>
      <c r="AL17" s="333"/>
      <c r="AM17" s="9"/>
      <c r="AN17" s="7"/>
      <c r="AO17" s="238"/>
      <c r="AP17" s="222"/>
      <c r="AQ17" s="222"/>
      <c r="AR17" s="222"/>
      <c r="AS17" s="216"/>
      <c r="AT17" s="333"/>
      <c r="AU17" s="9"/>
      <c r="AV17" s="7"/>
      <c r="AW17" s="238"/>
      <c r="AX17" s="222"/>
      <c r="AY17" s="222"/>
      <c r="AZ17" s="92"/>
      <c r="BA17" s="216"/>
    </row>
    <row r="18" spans="1:53" ht="12" customHeight="1" thickBot="1" x14ac:dyDescent="0.25">
      <c r="A18" s="250" t="s">
        <v>794</v>
      </c>
      <c r="B18" s="251" t="s">
        <v>14</v>
      </c>
      <c r="C18" s="252"/>
      <c r="D18" s="253"/>
      <c r="E18" s="16"/>
      <c r="F18" s="11">
        <f>SUM(F11:F17)</f>
        <v>0</v>
      </c>
      <c r="G18" s="12">
        <f>SUM(G11:G17)</f>
        <v>0</v>
      </c>
      <c r="H18" s="237">
        <f>SUM(H11:H17)</f>
        <v>0</v>
      </c>
      <c r="I18" s="12">
        <f>SUM(I11:I17)</f>
        <v>0</v>
      </c>
      <c r="J18" s="12">
        <f>SUM(J11:J17)</f>
        <v>0</v>
      </c>
      <c r="K18" s="12"/>
      <c r="L18" s="214">
        <f>SUM(L11:L17)</f>
        <v>0</v>
      </c>
      <c r="M18" s="330"/>
      <c r="N18" s="11">
        <f>SUM(N11:N17)</f>
        <v>0</v>
      </c>
      <c r="O18" s="12">
        <f>SUM(O11:O17)</f>
        <v>0</v>
      </c>
      <c r="P18" s="237">
        <f>SUM(P11:P17)</f>
        <v>0</v>
      </c>
      <c r="Q18" s="12">
        <f>SUM(Q11:Q17)</f>
        <v>0</v>
      </c>
      <c r="R18" s="12">
        <f>SUM(R11:R17)</f>
        <v>0</v>
      </c>
      <c r="S18" s="12"/>
      <c r="T18" s="356"/>
      <c r="U18" s="214">
        <f>SUM(U10:U17)</f>
        <v>0</v>
      </c>
      <c r="V18" s="330"/>
      <c r="W18" s="11">
        <f>SUM(W11:W17)</f>
        <v>0</v>
      </c>
      <c r="X18" s="12">
        <f>SUM(X11:X17)</f>
        <v>0</v>
      </c>
      <c r="Y18" s="237">
        <f>SUM(Y11:Y17)</f>
        <v>0</v>
      </c>
      <c r="Z18" s="12">
        <f>SUM(Z10:Z17)</f>
        <v>0</v>
      </c>
      <c r="AA18" s="12">
        <f>SUM(AA10:AA17)</f>
        <v>0</v>
      </c>
      <c r="AB18" s="12"/>
      <c r="AC18" s="214">
        <f>SUM(AC10:AC17)</f>
        <v>0</v>
      </c>
      <c r="AD18" s="330"/>
      <c r="AE18" s="11">
        <f>SUM(AE10:AE17)</f>
        <v>285370</v>
      </c>
      <c r="AF18" s="12">
        <f>SUM(AF10:AF17)</f>
        <v>13500</v>
      </c>
      <c r="AG18" s="237">
        <f>SUM(AG10:AG17)</f>
        <v>1.55</v>
      </c>
      <c r="AH18" s="12">
        <f>SUM(AH11:AH17)</f>
        <v>0</v>
      </c>
      <c r="AI18" s="12">
        <f>SUM(AI11:AI17)</f>
        <v>0</v>
      </c>
      <c r="AJ18" s="12"/>
      <c r="AK18" s="214">
        <f>SUM(AK10:AK17)</f>
        <v>298870</v>
      </c>
      <c r="AL18" s="330"/>
      <c r="AM18" s="11">
        <f>SUM(AM10:AM17)</f>
        <v>321880</v>
      </c>
      <c r="AN18" s="12">
        <f>SUM(AN10:AN17)</f>
        <v>12000</v>
      </c>
      <c r="AO18" s="237">
        <f>SUM(AO10:AO17)</f>
        <v>1.55</v>
      </c>
      <c r="AP18" s="12">
        <f>SUM(AP11:AP17)</f>
        <v>0</v>
      </c>
      <c r="AQ18" s="12">
        <f>SUM(AQ11:AQ17)</f>
        <v>0</v>
      </c>
      <c r="AR18" s="12"/>
      <c r="AS18" s="214">
        <f>SUM(AS10:AS17)</f>
        <v>333880</v>
      </c>
      <c r="AT18" s="330"/>
      <c r="AU18" s="11">
        <f>SUM(AU10:AU17)</f>
        <v>119000</v>
      </c>
      <c r="AV18" s="12">
        <f>SUM(AV10:AV17)</f>
        <v>7500</v>
      </c>
      <c r="AW18" s="237">
        <f>SUM(AW10:AW17)</f>
        <v>0.65</v>
      </c>
      <c r="AX18" s="12">
        <f>SUM(AX11:AX17)</f>
        <v>0</v>
      </c>
      <c r="AY18" s="12">
        <f>SUM(AY11:AY17)</f>
        <v>0</v>
      </c>
      <c r="AZ18" s="12"/>
      <c r="BA18" s="214">
        <f>SUM(BA10:BA17)</f>
        <v>126500</v>
      </c>
    </row>
    <row r="19" spans="1:53" ht="12" customHeight="1" x14ac:dyDescent="0.2">
      <c r="A19" s="5"/>
      <c r="B19" s="5"/>
      <c r="C19" s="5"/>
      <c r="D19" s="5"/>
      <c r="E19" s="221"/>
      <c r="F19" s="223"/>
      <c r="G19" s="222"/>
      <c r="H19" s="238"/>
      <c r="I19" s="222"/>
      <c r="J19" s="222"/>
      <c r="K19" s="222"/>
      <c r="L19" s="224"/>
      <c r="M19" s="333"/>
      <c r="N19" s="223"/>
      <c r="O19" s="222"/>
      <c r="P19" s="238"/>
      <c r="Q19" s="222"/>
      <c r="R19" s="222"/>
      <c r="S19" s="222"/>
      <c r="T19" s="355">
        <v>1</v>
      </c>
      <c r="U19" s="224"/>
      <c r="V19" s="333"/>
      <c r="W19" s="223"/>
      <c r="X19" s="222"/>
      <c r="Y19" s="238"/>
      <c r="Z19" s="222"/>
      <c r="AA19" s="222"/>
      <c r="AB19" s="222"/>
      <c r="AC19" s="224"/>
      <c r="AD19" s="333"/>
      <c r="AE19" s="223"/>
      <c r="AF19" s="222"/>
      <c r="AG19" s="238"/>
      <c r="AH19" s="222"/>
      <c r="AI19" s="222"/>
      <c r="AJ19" s="222"/>
      <c r="AK19" s="224"/>
      <c r="AL19" s="333"/>
      <c r="AM19" s="223"/>
      <c r="AN19" s="222"/>
      <c r="AO19" s="238"/>
      <c r="AP19" s="222"/>
      <c r="AQ19" s="222"/>
      <c r="AR19" s="222"/>
      <c r="AS19" s="224"/>
      <c r="AT19" s="333"/>
      <c r="AU19" s="223"/>
      <c r="AV19" s="222"/>
      <c r="AW19" s="238"/>
      <c r="AX19" s="222"/>
      <c r="AY19" s="222"/>
      <c r="AZ19" s="222"/>
      <c r="BA19" s="224"/>
    </row>
    <row r="20" spans="1:53" ht="12" customHeight="1" x14ac:dyDescent="0.2">
      <c r="A20" s="5" t="s">
        <v>593</v>
      </c>
      <c r="B20" s="5" t="s">
        <v>594</v>
      </c>
      <c r="C20" s="5" t="s">
        <v>49</v>
      </c>
      <c r="D20" s="5"/>
      <c r="E20" s="5" t="s">
        <v>26</v>
      </c>
      <c r="F20" s="9">
        <v>66560</v>
      </c>
      <c r="G20" s="7">
        <v>1250</v>
      </c>
      <c r="H20" s="236">
        <v>0.4</v>
      </c>
      <c r="I20" s="7">
        <v>0</v>
      </c>
      <c r="J20" s="7">
        <v>0</v>
      </c>
      <c r="K20" s="92"/>
      <c r="L20" s="216">
        <f>F20+G20+I20+J20</f>
        <v>67810</v>
      </c>
      <c r="M20" s="332"/>
      <c r="N20" s="9">
        <v>70555</v>
      </c>
      <c r="O20" s="7">
        <v>1250</v>
      </c>
      <c r="P20" s="236">
        <v>0.4</v>
      </c>
      <c r="Q20" s="7">
        <v>0</v>
      </c>
      <c r="R20" s="7">
        <v>0</v>
      </c>
      <c r="S20" s="92"/>
      <c r="T20" s="355">
        <v>1</v>
      </c>
      <c r="U20" s="216">
        <f>N20+O20+Q20+R20</f>
        <v>71805</v>
      </c>
      <c r="V20" s="332"/>
      <c r="W20" s="9">
        <v>46740</v>
      </c>
      <c r="X20" s="7">
        <v>2000</v>
      </c>
      <c r="Y20" s="236">
        <v>0.25</v>
      </c>
      <c r="Z20" s="7">
        <v>0</v>
      </c>
      <c r="AA20" s="7">
        <v>0</v>
      </c>
      <c r="AB20" s="92"/>
      <c r="AC20" s="216">
        <f>W20+X20+Z20+AA20</f>
        <v>48740</v>
      </c>
      <c r="AD20" s="332"/>
      <c r="AE20" s="9">
        <v>35036</v>
      </c>
      <c r="AF20" s="7">
        <v>0</v>
      </c>
      <c r="AG20" s="236">
        <v>0.19</v>
      </c>
      <c r="AH20" s="7">
        <v>0</v>
      </c>
      <c r="AI20" s="7">
        <v>0</v>
      </c>
      <c r="AJ20" s="92"/>
      <c r="AK20" s="216">
        <f>AE20+AF20+AH20+AI20</f>
        <v>35036</v>
      </c>
      <c r="AL20" s="332"/>
      <c r="AM20" s="9">
        <v>0</v>
      </c>
      <c r="AN20" s="7">
        <v>0</v>
      </c>
      <c r="AO20" s="236">
        <v>0</v>
      </c>
      <c r="AP20" s="7">
        <v>0</v>
      </c>
      <c r="AQ20" s="7">
        <v>0</v>
      </c>
      <c r="AR20" s="92"/>
      <c r="AS20" s="216">
        <f>AM20+AN20+AP20+AQ20</f>
        <v>0</v>
      </c>
      <c r="AT20" s="332"/>
      <c r="AU20" s="9">
        <v>0</v>
      </c>
      <c r="AV20" s="7">
        <v>0</v>
      </c>
      <c r="AW20" s="236">
        <v>0</v>
      </c>
      <c r="AX20" s="7">
        <v>0</v>
      </c>
      <c r="AY20" s="7">
        <v>0</v>
      </c>
      <c r="AZ20" s="92"/>
      <c r="BA20" s="216">
        <f>AU20+AV20+AX20+AY20</f>
        <v>0</v>
      </c>
    </row>
    <row r="21" spans="1:53" ht="12" customHeight="1" x14ac:dyDescent="0.2">
      <c r="A21" s="5" t="s">
        <v>593</v>
      </c>
      <c r="B21" s="5" t="s">
        <v>23</v>
      </c>
      <c r="C21" s="5" t="s">
        <v>29</v>
      </c>
      <c r="D21" s="5"/>
      <c r="E21" s="5" t="s">
        <v>644</v>
      </c>
      <c r="F21" s="9">
        <v>10000</v>
      </c>
      <c r="G21" s="7">
        <v>0</v>
      </c>
      <c r="H21" s="236">
        <v>0.05</v>
      </c>
      <c r="I21" s="7">
        <v>0</v>
      </c>
      <c r="J21" s="7">
        <v>0</v>
      </c>
      <c r="K21" s="92"/>
      <c r="L21" s="216">
        <f>F21+G21+I21+J21</f>
        <v>10000</v>
      </c>
      <c r="M21" s="332"/>
      <c r="N21" s="9">
        <v>10500</v>
      </c>
      <c r="O21" s="7">
        <v>0</v>
      </c>
      <c r="P21" s="236">
        <v>0.05</v>
      </c>
      <c r="Q21" s="7">
        <v>0</v>
      </c>
      <c r="R21" s="7">
        <v>0</v>
      </c>
      <c r="S21" s="92"/>
      <c r="T21" s="355">
        <v>1</v>
      </c>
      <c r="U21" s="216">
        <f>N21+O21+Q21+R21</f>
        <v>10500</v>
      </c>
      <c r="V21" s="332"/>
      <c r="W21" s="9">
        <v>0</v>
      </c>
      <c r="X21" s="7">
        <v>2000</v>
      </c>
      <c r="Y21" s="236">
        <v>0</v>
      </c>
      <c r="Z21" s="7">
        <v>0</v>
      </c>
      <c r="AA21" s="7">
        <v>0</v>
      </c>
      <c r="AB21" s="92"/>
      <c r="AC21" s="216">
        <f>W21+X21+Z21+AA21</f>
        <v>2000</v>
      </c>
      <c r="AD21" s="332"/>
      <c r="AE21" s="9">
        <v>0</v>
      </c>
      <c r="AF21" s="7">
        <v>0</v>
      </c>
      <c r="AG21" s="236">
        <v>0</v>
      </c>
      <c r="AH21" s="7">
        <v>0</v>
      </c>
      <c r="AI21" s="7">
        <v>0</v>
      </c>
      <c r="AJ21" s="92"/>
      <c r="AK21" s="216">
        <f>AE21+AF21+AH21+AI21</f>
        <v>0</v>
      </c>
      <c r="AL21" s="332"/>
      <c r="AM21" s="9">
        <v>0</v>
      </c>
      <c r="AN21" s="7">
        <v>0</v>
      </c>
      <c r="AO21" s="236">
        <v>0</v>
      </c>
      <c r="AP21" s="7">
        <v>0</v>
      </c>
      <c r="AQ21" s="7">
        <v>0</v>
      </c>
      <c r="AR21" s="92"/>
      <c r="AS21" s="216">
        <f>AM21+AN21+AP21+AQ21</f>
        <v>0</v>
      </c>
      <c r="AT21" s="332"/>
      <c r="AU21" s="9">
        <v>0</v>
      </c>
      <c r="AV21" s="7">
        <v>0</v>
      </c>
      <c r="AW21" s="236">
        <v>0</v>
      </c>
      <c r="AX21" s="7">
        <v>0</v>
      </c>
      <c r="AY21" s="7">
        <v>0</v>
      </c>
      <c r="AZ21" s="92"/>
      <c r="BA21" s="216">
        <f>AU21+AV21+AX21+AY21</f>
        <v>0</v>
      </c>
    </row>
    <row r="22" spans="1:53" ht="12" customHeight="1" thickBot="1" x14ac:dyDescent="0.25">
      <c r="A22" s="249"/>
      <c r="B22" s="246"/>
      <c r="C22" s="247"/>
      <c r="D22" s="248"/>
      <c r="E22" s="5"/>
      <c r="F22" s="9"/>
      <c r="G22" s="7"/>
      <c r="H22" s="236"/>
      <c r="I22" s="7"/>
      <c r="J22" s="7"/>
      <c r="K22" s="92"/>
      <c r="L22" s="216">
        <f>F22+G22+I22+J22</f>
        <v>0</v>
      </c>
      <c r="M22" s="332"/>
      <c r="N22" s="9"/>
      <c r="O22" s="7"/>
      <c r="P22" s="236"/>
      <c r="Q22" s="7"/>
      <c r="R22" s="7"/>
      <c r="S22" s="92"/>
      <c r="T22" s="355">
        <v>1</v>
      </c>
      <c r="U22" s="216">
        <f>N22+O22+Q22+R22</f>
        <v>0</v>
      </c>
      <c r="V22" s="332"/>
      <c r="W22" s="9"/>
      <c r="X22" s="7"/>
      <c r="Y22" s="236"/>
      <c r="Z22" s="7"/>
      <c r="AA22" s="7"/>
      <c r="AB22" s="92"/>
      <c r="AC22" s="216">
        <f>W22+X22+Z22+AA22</f>
        <v>0</v>
      </c>
      <c r="AD22" s="332"/>
      <c r="AE22" s="9"/>
      <c r="AF22" s="7"/>
      <c r="AG22" s="236"/>
      <c r="AH22" s="7"/>
      <c r="AI22" s="7"/>
      <c r="AJ22" s="92"/>
      <c r="AK22" s="216"/>
      <c r="AL22" s="332"/>
      <c r="AM22" s="9"/>
      <c r="AN22" s="7"/>
      <c r="AO22" s="236"/>
      <c r="AP22" s="7"/>
      <c r="AQ22" s="7"/>
      <c r="AR22" s="92"/>
      <c r="AS22" s="216"/>
      <c r="AT22" s="332"/>
      <c r="AU22" s="9"/>
      <c r="AV22" s="7"/>
      <c r="AW22" s="236"/>
      <c r="AX22" s="7"/>
      <c r="AY22" s="7"/>
      <c r="AZ22" s="92"/>
      <c r="BA22" s="216"/>
    </row>
    <row r="23" spans="1:53" ht="12" customHeight="1" thickBot="1" x14ac:dyDescent="0.25">
      <c r="A23" s="250" t="s">
        <v>593</v>
      </c>
      <c r="B23" s="251" t="s">
        <v>14</v>
      </c>
      <c r="C23" s="252"/>
      <c r="D23" s="253"/>
      <c r="E23" s="16"/>
      <c r="F23" s="11">
        <f>SUM(F20:F22)</f>
        <v>76560</v>
      </c>
      <c r="G23" s="12">
        <f>SUM(G20:G22)</f>
        <v>1250</v>
      </c>
      <c r="H23" s="237">
        <f>SUM(H20:H22)</f>
        <v>0.45</v>
      </c>
      <c r="I23" s="12">
        <f>SUM(I20:I22)</f>
        <v>0</v>
      </c>
      <c r="J23" s="12">
        <f>SUM(J20:J22)</f>
        <v>0</v>
      </c>
      <c r="K23" s="12"/>
      <c r="L23" s="214">
        <f>SUM(L20:L22)</f>
        <v>77810</v>
      </c>
      <c r="M23" s="330"/>
      <c r="N23" s="11">
        <f>SUM(N20:N22)</f>
        <v>81055</v>
      </c>
      <c r="O23" s="12">
        <f>SUM(O20:O22)</f>
        <v>1250</v>
      </c>
      <c r="P23" s="237">
        <f>SUM(P20:P22)</f>
        <v>0.45</v>
      </c>
      <c r="Q23" s="12">
        <f>SUM(Q20:Q22)</f>
        <v>0</v>
      </c>
      <c r="R23" s="12">
        <f>SUM(R20:R22)</f>
        <v>0</v>
      </c>
      <c r="S23" s="12"/>
      <c r="T23" s="356"/>
      <c r="U23" s="214">
        <f>SUM(U20:U22)</f>
        <v>82305</v>
      </c>
      <c r="V23" s="330"/>
      <c r="W23" s="11">
        <f>SUM(W20:W22)</f>
        <v>46740</v>
      </c>
      <c r="X23" s="12">
        <f>SUM(X20:X22)</f>
        <v>4000</v>
      </c>
      <c r="Y23" s="237">
        <f>SUM(Y20:Y22)</f>
        <v>0.25</v>
      </c>
      <c r="Z23" s="12">
        <f>SUM(Z20:Z22)</f>
        <v>0</v>
      </c>
      <c r="AA23" s="12">
        <f>SUM(AA20:AA22)</f>
        <v>0</v>
      </c>
      <c r="AB23" s="12"/>
      <c r="AC23" s="214">
        <f>SUM(AC20:AC22)</f>
        <v>50740</v>
      </c>
      <c r="AD23" s="330"/>
      <c r="AE23" s="11">
        <f>SUM(AE20:AE22)</f>
        <v>35036</v>
      </c>
      <c r="AF23" s="12">
        <f>SUM(AF20:AF22)</f>
        <v>0</v>
      </c>
      <c r="AG23" s="237">
        <f>SUM(AG20:AG22)</f>
        <v>0.19</v>
      </c>
      <c r="AH23" s="12">
        <f>SUM(AH20:AH22)</f>
        <v>0</v>
      </c>
      <c r="AI23" s="12">
        <f>SUM(AI20:AI22)</f>
        <v>0</v>
      </c>
      <c r="AJ23" s="12"/>
      <c r="AK23" s="214">
        <f>SUM(AK20:AK22)</f>
        <v>35036</v>
      </c>
      <c r="AL23" s="330"/>
      <c r="AM23" s="11">
        <f>SUM(AM20:AM22)</f>
        <v>0</v>
      </c>
      <c r="AN23" s="12">
        <f>SUM(AN20:AN22)</f>
        <v>0</v>
      </c>
      <c r="AO23" s="237">
        <f>SUM(AO20:AO22)</f>
        <v>0</v>
      </c>
      <c r="AP23" s="12">
        <f>SUM(AP20:AP22)</f>
        <v>0</v>
      </c>
      <c r="AQ23" s="12">
        <f>SUM(AQ20:AQ22)</f>
        <v>0</v>
      </c>
      <c r="AR23" s="12"/>
      <c r="AS23" s="214">
        <f>SUM(AS20:AS22)</f>
        <v>0</v>
      </c>
      <c r="AT23" s="330"/>
      <c r="AU23" s="11">
        <f>SUM(AU20:AU22)</f>
        <v>0</v>
      </c>
      <c r="AV23" s="12">
        <f>SUM(AV20:AV22)</f>
        <v>0</v>
      </c>
      <c r="AW23" s="237">
        <f>SUM(AW20:AW22)</f>
        <v>0</v>
      </c>
      <c r="AX23" s="12">
        <f>SUM(AX20:AX22)</f>
        <v>0</v>
      </c>
      <c r="AY23" s="12">
        <f>SUM(AY20:AY22)</f>
        <v>0</v>
      </c>
      <c r="AZ23" s="12"/>
      <c r="BA23" s="214">
        <f>SUM(BA20:BA22)</f>
        <v>0</v>
      </c>
    </row>
    <row r="24" spans="1:53" ht="12" customHeight="1" x14ac:dyDescent="0.2">
      <c r="A24" s="485"/>
      <c r="B24" s="207"/>
      <c r="C24" s="208"/>
      <c r="D24" s="209"/>
      <c r="E24" s="221"/>
      <c r="F24" s="9"/>
      <c r="G24" s="222"/>
      <c r="H24" s="236"/>
      <c r="I24" s="222"/>
      <c r="J24" s="222"/>
      <c r="K24" s="222"/>
      <c r="L24" s="216"/>
      <c r="M24" s="333"/>
      <c r="N24" s="9"/>
      <c r="O24" s="222"/>
      <c r="P24" s="236"/>
      <c r="Q24" s="222"/>
      <c r="R24" s="222"/>
      <c r="S24" s="222"/>
      <c r="T24" s="357"/>
      <c r="U24" s="216"/>
      <c r="V24" s="332"/>
      <c r="W24" s="9"/>
      <c r="X24" s="222"/>
      <c r="Y24" s="236"/>
      <c r="Z24" s="222"/>
      <c r="AA24" s="222"/>
      <c r="AB24" s="222"/>
      <c r="AC24" s="216"/>
      <c r="AD24" s="332"/>
      <c r="AE24" s="9"/>
      <c r="AF24" s="222"/>
      <c r="AG24" s="236"/>
      <c r="AH24" s="222"/>
      <c r="AI24" s="222"/>
      <c r="AJ24" s="222"/>
      <c r="AK24" s="216"/>
      <c r="AL24" s="332"/>
      <c r="AM24" s="9"/>
      <c r="AN24" s="222"/>
      <c r="AO24" s="236"/>
      <c r="AP24" s="222"/>
      <c r="AQ24" s="222"/>
      <c r="AR24" s="222"/>
      <c r="AS24" s="216"/>
      <c r="AT24" s="332"/>
      <c r="AU24" s="9"/>
      <c r="AV24" s="222"/>
      <c r="AW24" s="236"/>
      <c r="AX24" s="222"/>
      <c r="AY24" s="222"/>
      <c r="AZ24" s="222"/>
      <c r="BA24" s="216"/>
    </row>
    <row r="25" spans="1:53" ht="12" customHeight="1" x14ac:dyDescent="0.2">
      <c r="A25" s="5" t="s">
        <v>742</v>
      </c>
      <c r="B25" s="5" t="s">
        <v>8</v>
      </c>
      <c r="C25" s="5" t="s">
        <v>9</v>
      </c>
      <c r="D25" s="5"/>
      <c r="E25" s="5" t="s">
        <v>26</v>
      </c>
      <c r="F25" s="9">
        <v>0</v>
      </c>
      <c r="G25" s="7">
        <v>0</v>
      </c>
      <c r="H25" s="236">
        <v>0</v>
      </c>
      <c r="I25" s="7">
        <v>0</v>
      </c>
      <c r="J25" s="7">
        <v>0</v>
      </c>
      <c r="K25" s="222"/>
      <c r="L25" s="216"/>
      <c r="M25" s="333"/>
      <c r="N25" s="9">
        <v>55053</v>
      </c>
      <c r="O25" s="222">
        <v>2200</v>
      </c>
      <c r="P25" s="236">
        <v>0.25</v>
      </c>
      <c r="Q25" s="222"/>
      <c r="R25" s="222"/>
      <c r="S25" s="222"/>
      <c r="T25" s="355">
        <v>1</v>
      </c>
      <c r="U25" s="216">
        <f>N25+O25+Q25+R25</f>
        <v>57253</v>
      </c>
      <c r="V25" s="332"/>
      <c r="W25" s="9">
        <v>57438</v>
      </c>
      <c r="X25" s="5">
        <v>2200</v>
      </c>
      <c r="Y25" s="236">
        <v>0.25</v>
      </c>
      <c r="Z25" s="5"/>
      <c r="AA25" s="5"/>
      <c r="AB25" s="5"/>
      <c r="AC25" s="216">
        <f>W25+X25+Z25+AA25</f>
        <v>59638</v>
      </c>
      <c r="AD25" s="332"/>
      <c r="AE25" s="9">
        <v>23108</v>
      </c>
      <c r="AF25" s="7">
        <v>1100</v>
      </c>
      <c r="AG25" s="236">
        <v>0.1</v>
      </c>
      <c r="AH25" s="7">
        <v>0</v>
      </c>
      <c r="AI25" s="7">
        <v>0</v>
      </c>
      <c r="AJ25" s="5"/>
      <c r="AK25" s="216">
        <f>AE25+AF25+AH25+AI25</f>
        <v>24208</v>
      </c>
      <c r="AL25" s="332"/>
      <c r="AM25" s="9">
        <v>0</v>
      </c>
      <c r="AN25" s="7">
        <v>0</v>
      </c>
      <c r="AO25" s="236">
        <v>0</v>
      </c>
      <c r="AP25" s="7">
        <v>0</v>
      </c>
      <c r="AQ25" s="7">
        <v>0</v>
      </c>
      <c r="AR25" s="5"/>
      <c r="AS25" s="216">
        <f>AM25+AN25+AP25+AQ25</f>
        <v>0</v>
      </c>
      <c r="AT25" s="332"/>
      <c r="AU25" s="9">
        <v>0</v>
      </c>
      <c r="AV25" s="7">
        <v>0</v>
      </c>
      <c r="AW25" s="236">
        <v>0</v>
      </c>
      <c r="AX25" s="7">
        <v>0</v>
      </c>
      <c r="AY25" s="7">
        <v>0</v>
      </c>
      <c r="AZ25" s="5"/>
      <c r="BA25" s="216">
        <f>AU25+AV25+AX25+AY25</f>
        <v>0</v>
      </c>
    </row>
    <row r="26" spans="1:53" ht="12" customHeight="1" x14ac:dyDescent="0.2">
      <c r="A26" s="5" t="s">
        <v>742</v>
      </c>
      <c r="B26" s="5" t="s">
        <v>47</v>
      </c>
      <c r="C26" s="5" t="s">
        <v>27</v>
      </c>
      <c r="D26" s="5"/>
      <c r="E26" s="5" t="s">
        <v>26</v>
      </c>
      <c r="F26" s="9">
        <v>0</v>
      </c>
      <c r="G26" s="7">
        <v>0</v>
      </c>
      <c r="H26" s="236">
        <v>0</v>
      </c>
      <c r="I26" s="7">
        <v>0</v>
      </c>
      <c r="J26" s="7">
        <v>0</v>
      </c>
      <c r="K26" s="222"/>
      <c r="L26" s="216"/>
      <c r="M26" s="333"/>
      <c r="N26" s="9">
        <v>44000</v>
      </c>
      <c r="O26" s="222">
        <v>2200</v>
      </c>
      <c r="P26" s="236">
        <v>0.25</v>
      </c>
      <c r="Q26" s="222"/>
      <c r="R26" s="222"/>
      <c r="S26" s="222"/>
      <c r="T26" s="355">
        <v>1</v>
      </c>
      <c r="U26" s="216">
        <f>N26+O26+Q26+R26</f>
        <v>46200</v>
      </c>
      <c r="V26" s="332"/>
      <c r="W26" s="9">
        <v>46200</v>
      </c>
      <c r="X26" s="5"/>
      <c r="Y26" s="236">
        <v>0.25</v>
      </c>
      <c r="Z26" s="5"/>
      <c r="AA26" s="5"/>
      <c r="AB26" s="5"/>
      <c r="AC26" s="216">
        <f>W26+X26+Z26+AA26</f>
        <v>46200</v>
      </c>
      <c r="AD26" s="332"/>
      <c r="AE26" s="9">
        <v>22032</v>
      </c>
      <c r="AF26" s="7">
        <v>1100</v>
      </c>
      <c r="AG26" s="236">
        <v>0.1</v>
      </c>
      <c r="AH26" s="7">
        <v>0</v>
      </c>
      <c r="AI26" s="7">
        <v>0</v>
      </c>
      <c r="AJ26" s="5"/>
      <c r="AK26" s="216">
        <f>AE26+AF26+AH26+AI26</f>
        <v>23132</v>
      </c>
      <c r="AL26" s="332"/>
      <c r="AM26" s="9">
        <v>0</v>
      </c>
      <c r="AN26" s="7">
        <v>0</v>
      </c>
      <c r="AO26" s="236">
        <v>0</v>
      </c>
      <c r="AP26" s="7">
        <v>0</v>
      </c>
      <c r="AQ26" s="7">
        <v>0</v>
      </c>
      <c r="AR26" s="5"/>
      <c r="AS26" s="216">
        <f>AM26+AN26+AP26+AQ26</f>
        <v>0</v>
      </c>
      <c r="AT26" s="332"/>
      <c r="AU26" s="9">
        <v>0</v>
      </c>
      <c r="AV26" s="7">
        <v>0</v>
      </c>
      <c r="AW26" s="236">
        <v>0</v>
      </c>
      <c r="AX26" s="7">
        <v>0</v>
      </c>
      <c r="AY26" s="7">
        <v>0</v>
      </c>
      <c r="AZ26" s="5"/>
      <c r="BA26" s="216">
        <f>AU26+AV26+AX26+AY26</f>
        <v>0</v>
      </c>
    </row>
    <row r="27" spans="1:53" ht="12" customHeight="1" x14ac:dyDescent="0.2">
      <c r="A27" s="5" t="s">
        <v>742</v>
      </c>
      <c r="B27" s="5" t="s">
        <v>734</v>
      </c>
      <c r="C27" s="5" t="s">
        <v>9</v>
      </c>
      <c r="D27" s="5"/>
      <c r="E27" s="5" t="s">
        <v>644</v>
      </c>
      <c r="F27" s="9">
        <v>0</v>
      </c>
      <c r="G27" s="7">
        <v>0</v>
      </c>
      <c r="H27" s="236">
        <v>0</v>
      </c>
      <c r="I27" s="7">
        <v>0</v>
      </c>
      <c r="J27" s="7">
        <v>0</v>
      </c>
      <c r="K27" s="222"/>
      <c r="L27" s="216"/>
      <c r="M27" s="333"/>
      <c r="N27" s="9">
        <v>46059</v>
      </c>
      <c r="O27" s="222"/>
      <c r="P27" s="236">
        <v>0.25</v>
      </c>
      <c r="Q27" s="222"/>
      <c r="R27" s="222"/>
      <c r="S27" s="222"/>
      <c r="T27" s="355">
        <v>1</v>
      </c>
      <c r="U27" s="216">
        <f>N27+O27+Q27+R27</f>
        <v>46059</v>
      </c>
      <c r="V27" s="332"/>
      <c r="W27" s="9">
        <v>41267</v>
      </c>
      <c r="X27" s="5"/>
      <c r="Y27" s="236">
        <v>0.2</v>
      </c>
      <c r="Z27" s="5"/>
      <c r="AA27" s="5"/>
      <c r="AB27" s="5"/>
      <c r="AC27" s="216">
        <f>W27+X27+Z27+AA27</f>
        <v>41267</v>
      </c>
      <c r="AD27" s="332"/>
      <c r="AE27" s="9">
        <v>21575</v>
      </c>
      <c r="AF27" s="7">
        <v>0</v>
      </c>
      <c r="AG27" s="236">
        <v>0</v>
      </c>
      <c r="AH27" s="7">
        <v>0</v>
      </c>
      <c r="AI27" s="7">
        <v>0</v>
      </c>
      <c r="AJ27" s="5"/>
      <c r="AK27" s="216">
        <f>AE27+AF27+AH27+AI27</f>
        <v>21575</v>
      </c>
      <c r="AL27" s="332"/>
      <c r="AM27" s="9">
        <v>0</v>
      </c>
      <c r="AN27" s="7">
        <v>0</v>
      </c>
      <c r="AO27" s="236">
        <v>0</v>
      </c>
      <c r="AP27" s="7">
        <v>0</v>
      </c>
      <c r="AQ27" s="7">
        <v>0</v>
      </c>
      <c r="AR27" s="5"/>
      <c r="AS27" s="216">
        <f>AM27+AN27+AP27+AQ27</f>
        <v>0</v>
      </c>
      <c r="AT27" s="332"/>
      <c r="AU27" s="9">
        <v>0</v>
      </c>
      <c r="AV27" s="7">
        <v>0</v>
      </c>
      <c r="AW27" s="236">
        <v>0</v>
      </c>
      <c r="AX27" s="7">
        <v>0</v>
      </c>
      <c r="AY27" s="7">
        <v>0</v>
      </c>
      <c r="AZ27" s="5"/>
      <c r="BA27" s="216">
        <f>AU27+AV27+AX27+AY27</f>
        <v>0</v>
      </c>
    </row>
    <row r="28" spans="1:53" ht="12" customHeight="1" x14ac:dyDescent="0.2">
      <c r="A28" s="5" t="s">
        <v>742</v>
      </c>
      <c r="B28" s="5" t="s">
        <v>735</v>
      </c>
      <c r="C28" s="5" t="s">
        <v>11</v>
      </c>
      <c r="D28" s="5"/>
      <c r="E28" s="5" t="s">
        <v>644</v>
      </c>
      <c r="F28" s="9">
        <v>0</v>
      </c>
      <c r="G28" s="7">
        <v>0</v>
      </c>
      <c r="H28" s="236">
        <v>0</v>
      </c>
      <c r="I28" s="7">
        <v>0</v>
      </c>
      <c r="J28" s="7">
        <v>0</v>
      </c>
      <c r="K28" s="222"/>
      <c r="L28" s="216"/>
      <c r="M28" s="333"/>
      <c r="N28" s="9">
        <v>31900</v>
      </c>
      <c r="O28" s="222"/>
      <c r="P28" s="236">
        <v>0.2</v>
      </c>
      <c r="Q28" s="222"/>
      <c r="R28" s="222"/>
      <c r="S28" s="222"/>
      <c r="T28" s="355">
        <v>1</v>
      </c>
      <c r="U28" s="216">
        <f>N28+O28+Q28+R28</f>
        <v>31900</v>
      </c>
      <c r="V28" s="332"/>
      <c r="W28" s="9">
        <v>11450</v>
      </c>
      <c r="X28" s="5"/>
      <c r="Y28" s="236">
        <v>0.1</v>
      </c>
      <c r="Z28" s="5"/>
      <c r="AA28" s="5"/>
      <c r="AB28" s="5"/>
      <c r="AC28" s="216">
        <f>W28+X28+Z28+AA28</f>
        <v>11450</v>
      </c>
      <c r="AD28" s="332"/>
      <c r="AE28" s="9">
        <v>0</v>
      </c>
      <c r="AF28" s="7">
        <v>0</v>
      </c>
      <c r="AG28" s="236">
        <v>0</v>
      </c>
      <c r="AH28" s="7">
        <v>0</v>
      </c>
      <c r="AI28" s="7">
        <v>0</v>
      </c>
      <c r="AJ28" s="5"/>
      <c r="AK28" s="216">
        <f>AE28+AF28+AH28+AI28</f>
        <v>0</v>
      </c>
      <c r="AL28" s="332"/>
      <c r="AM28" s="9">
        <v>0</v>
      </c>
      <c r="AN28" s="7">
        <v>0</v>
      </c>
      <c r="AO28" s="236">
        <v>0</v>
      </c>
      <c r="AP28" s="7">
        <v>0</v>
      </c>
      <c r="AQ28" s="7">
        <v>0</v>
      </c>
      <c r="AR28" s="5"/>
      <c r="AS28" s="216">
        <f>AM28+AN28+AP28+AQ28</f>
        <v>0</v>
      </c>
      <c r="AT28" s="332"/>
      <c r="AU28" s="9">
        <v>0</v>
      </c>
      <c r="AV28" s="7">
        <v>0</v>
      </c>
      <c r="AW28" s="236">
        <v>0</v>
      </c>
      <c r="AX28" s="7">
        <v>0</v>
      </c>
      <c r="AY28" s="7">
        <v>0</v>
      </c>
      <c r="AZ28" s="5"/>
      <c r="BA28" s="216">
        <f>AU28+AV28+AX28+AY28</f>
        <v>0</v>
      </c>
    </row>
    <row r="29" spans="1:53" ht="12" customHeight="1" x14ac:dyDescent="0.2">
      <c r="A29" s="5" t="s">
        <v>742</v>
      </c>
      <c r="B29" s="5" t="s">
        <v>619</v>
      </c>
      <c r="C29" s="5" t="s">
        <v>56</v>
      </c>
      <c r="D29" s="5"/>
      <c r="E29" s="5" t="s">
        <v>644</v>
      </c>
      <c r="F29" s="9">
        <v>0</v>
      </c>
      <c r="G29" s="7">
        <v>0</v>
      </c>
      <c r="H29" s="236">
        <v>0</v>
      </c>
      <c r="I29" s="7">
        <v>0</v>
      </c>
      <c r="J29" s="7">
        <v>0</v>
      </c>
      <c r="K29" s="222"/>
      <c r="L29" s="216"/>
      <c r="M29" s="333"/>
      <c r="N29" s="9">
        <v>7475</v>
      </c>
      <c r="O29" s="222"/>
      <c r="P29" s="236">
        <v>0.05</v>
      </c>
      <c r="Q29" s="222"/>
      <c r="R29" s="222"/>
      <c r="S29" s="222"/>
      <c r="T29" s="355">
        <v>1</v>
      </c>
      <c r="U29" s="216">
        <f>N29+O29+Q29+R29</f>
        <v>7475</v>
      </c>
      <c r="V29" s="332"/>
      <c r="W29" s="9">
        <v>52800</v>
      </c>
      <c r="X29" s="5"/>
      <c r="Y29" s="236">
        <v>0.4</v>
      </c>
      <c r="Z29" s="5"/>
      <c r="AA29" s="5"/>
      <c r="AB29" s="5"/>
      <c r="AC29" s="216">
        <f>W29+X29+Z29+AA29</f>
        <v>52800</v>
      </c>
      <c r="AD29" s="332"/>
      <c r="AE29" s="9">
        <v>27720</v>
      </c>
      <c r="AF29" s="7">
        <v>0</v>
      </c>
      <c r="AG29" s="236">
        <v>0.2</v>
      </c>
      <c r="AH29" s="7">
        <v>0</v>
      </c>
      <c r="AI29" s="7">
        <v>0</v>
      </c>
      <c r="AJ29" s="5"/>
      <c r="AK29" s="216">
        <f>AE29+AF29+AH29+AI29</f>
        <v>27720</v>
      </c>
      <c r="AL29" s="332"/>
      <c r="AM29" s="9">
        <v>0</v>
      </c>
      <c r="AN29" s="7">
        <v>0</v>
      </c>
      <c r="AO29" s="236">
        <v>0</v>
      </c>
      <c r="AP29" s="7">
        <v>0</v>
      </c>
      <c r="AQ29" s="7">
        <v>0</v>
      </c>
      <c r="AR29" s="5"/>
      <c r="AS29" s="216">
        <f>AM29+AN29+AP29+AQ29</f>
        <v>0</v>
      </c>
      <c r="AT29" s="332"/>
      <c r="AU29" s="9">
        <v>0</v>
      </c>
      <c r="AV29" s="7">
        <v>0</v>
      </c>
      <c r="AW29" s="236">
        <v>0</v>
      </c>
      <c r="AX29" s="7">
        <v>0</v>
      </c>
      <c r="AY29" s="7">
        <v>0</v>
      </c>
      <c r="AZ29" s="5"/>
      <c r="BA29" s="216">
        <f>AU29+AV29+AX29+AY29</f>
        <v>0</v>
      </c>
    </row>
    <row r="30" spans="1:53" ht="12" customHeight="1" thickBot="1" x14ac:dyDescent="0.25">
      <c r="A30" s="485"/>
      <c r="B30" s="522"/>
      <c r="C30" s="208"/>
      <c r="D30" s="209"/>
      <c r="E30" s="221"/>
      <c r="F30" s="9"/>
      <c r="G30" s="222"/>
      <c r="H30" s="236"/>
      <c r="I30" s="222"/>
      <c r="J30" s="222"/>
      <c r="K30" s="222"/>
      <c r="L30" s="216"/>
      <c r="M30" s="333"/>
      <c r="N30" s="9"/>
      <c r="O30" s="222"/>
      <c r="P30" s="236"/>
      <c r="Q30" s="222"/>
      <c r="R30" s="222"/>
      <c r="S30" s="222"/>
      <c r="T30" s="357"/>
      <c r="U30" s="216"/>
      <c r="V30" s="332"/>
      <c r="W30" s="9"/>
      <c r="X30" s="222"/>
      <c r="Y30" s="236"/>
      <c r="Z30" s="222"/>
      <c r="AA30" s="222"/>
      <c r="AB30" s="222"/>
      <c r="AC30" s="216"/>
      <c r="AD30" s="332"/>
      <c r="AE30" s="9"/>
      <c r="AF30" s="222"/>
      <c r="AG30" s="236"/>
      <c r="AH30" s="222"/>
      <c r="AI30" s="222"/>
      <c r="AJ30" s="222"/>
      <c r="AK30" s="216"/>
      <c r="AL30" s="332"/>
      <c r="AM30" s="9"/>
      <c r="AN30" s="222"/>
      <c r="AO30" s="236"/>
      <c r="AP30" s="222"/>
      <c r="AQ30" s="222"/>
      <c r="AR30" s="222"/>
      <c r="AS30" s="216"/>
      <c r="AT30" s="332"/>
      <c r="AU30" s="9"/>
      <c r="AV30" s="222"/>
      <c r="AW30" s="236"/>
      <c r="AX30" s="222"/>
      <c r="AY30" s="222"/>
      <c r="AZ30" s="222"/>
      <c r="BA30" s="216"/>
    </row>
    <row r="31" spans="1:53" ht="12" customHeight="1" thickBot="1" x14ac:dyDescent="0.25">
      <c r="A31" s="250" t="s">
        <v>732</v>
      </c>
      <c r="B31" s="251" t="s">
        <v>14</v>
      </c>
      <c r="C31" s="252"/>
      <c r="D31" s="253"/>
      <c r="E31" s="16"/>
      <c r="F31" s="11">
        <f>SUM(F25:F30)</f>
        <v>0</v>
      </c>
      <c r="G31" s="12">
        <f>SUM(G25:G30)</f>
        <v>0</v>
      </c>
      <c r="H31" s="237">
        <f>SUM(H25:H30)</f>
        <v>0</v>
      </c>
      <c r="I31" s="12">
        <f>SUM(I25:I30)</f>
        <v>0</v>
      </c>
      <c r="J31" s="12">
        <f>SUM(J25:J30)</f>
        <v>0</v>
      </c>
      <c r="K31" s="12"/>
      <c r="L31" s="214">
        <f>SUM(L25:L30)</f>
        <v>0</v>
      </c>
      <c r="M31" s="330"/>
      <c r="N31" s="11">
        <f>SUM(N25:N30)</f>
        <v>184487</v>
      </c>
      <c r="O31" s="12">
        <f>SUM(O25:O30)</f>
        <v>4400</v>
      </c>
      <c r="P31" s="237">
        <f>SUM(P25:P30)</f>
        <v>1</v>
      </c>
      <c r="Q31" s="12">
        <f>SUM(Q25:Q30)</f>
        <v>0</v>
      </c>
      <c r="R31" s="12">
        <f>SUM(R25:R30)</f>
        <v>0</v>
      </c>
      <c r="S31" s="12"/>
      <c r="T31" s="356"/>
      <c r="U31" s="214">
        <f>SUM(U25:U30)</f>
        <v>188887</v>
      </c>
      <c r="V31" s="330"/>
      <c r="W31" s="11">
        <f>SUM(W25:W30)</f>
        <v>209155</v>
      </c>
      <c r="X31" s="12">
        <f>SUM(X25:X30)</f>
        <v>2200</v>
      </c>
      <c r="Y31" s="237">
        <f>SUM(Y25:Y30)</f>
        <v>1.2</v>
      </c>
      <c r="Z31" s="12">
        <f>SUM(Z25:Z30)</f>
        <v>0</v>
      </c>
      <c r="AA31" s="12">
        <f>SUM(AA25:AA30)</f>
        <v>0</v>
      </c>
      <c r="AB31" s="12"/>
      <c r="AC31" s="214">
        <f>SUM(AC25:AC30)</f>
        <v>211355</v>
      </c>
      <c r="AD31" s="330"/>
      <c r="AE31" s="11">
        <f>SUM(AE25:AE30)</f>
        <v>94435</v>
      </c>
      <c r="AF31" s="12">
        <f>SUM(AF25:AF30)</f>
        <v>2200</v>
      </c>
      <c r="AG31" s="237">
        <f>SUM(AG25:AG30)</f>
        <v>0.4</v>
      </c>
      <c r="AH31" s="12">
        <f>SUM(AH25:AH30)</f>
        <v>0</v>
      </c>
      <c r="AI31" s="12">
        <f>SUM(AI25:AI30)</f>
        <v>0</v>
      </c>
      <c r="AJ31" s="12"/>
      <c r="AK31" s="214">
        <f>SUM(AK25:AK30)</f>
        <v>96635</v>
      </c>
      <c r="AL31" s="330"/>
      <c r="AM31" s="11">
        <f>SUM(AM25:AM30)</f>
        <v>0</v>
      </c>
      <c r="AN31" s="12">
        <f>SUM(AN25:AN30)</f>
        <v>0</v>
      </c>
      <c r="AO31" s="237">
        <f>SUM(AO25:AO30)</f>
        <v>0</v>
      </c>
      <c r="AP31" s="12">
        <f>SUM(AP25:AP30)</f>
        <v>0</v>
      </c>
      <c r="AQ31" s="12">
        <f>SUM(AQ25:AQ30)</f>
        <v>0</v>
      </c>
      <c r="AR31" s="12"/>
      <c r="AS31" s="214">
        <f>SUM(AS25:AS30)</f>
        <v>0</v>
      </c>
      <c r="AT31" s="330"/>
      <c r="AU31" s="11">
        <f>SUM(AU25:AU30)</f>
        <v>0</v>
      </c>
      <c r="AV31" s="12">
        <f>SUM(AV25:AV30)</f>
        <v>0</v>
      </c>
      <c r="AW31" s="237">
        <f>SUM(AW25:AW30)</f>
        <v>0</v>
      </c>
      <c r="AX31" s="12">
        <f>SUM(AX25:AX30)</f>
        <v>0</v>
      </c>
      <c r="AY31" s="12">
        <f>SUM(AY25:AY30)</f>
        <v>0</v>
      </c>
      <c r="AZ31" s="12"/>
      <c r="BA31" s="214">
        <f>SUM(BA25:BA30)</f>
        <v>0</v>
      </c>
    </row>
    <row r="32" spans="1:53" ht="12" customHeight="1" x14ac:dyDescent="0.2">
      <c r="A32" s="245"/>
      <c r="B32" s="207"/>
      <c r="C32" s="208"/>
      <c r="D32" s="209"/>
      <c r="E32" s="221"/>
      <c r="F32" s="223"/>
      <c r="G32" s="222"/>
      <c r="H32" s="238"/>
      <c r="I32" s="222"/>
      <c r="J32" s="222"/>
      <c r="K32" s="222"/>
      <c r="L32" s="224"/>
      <c r="M32" s="333"/>
      <c r="N32" s="223"/>
      <c r="O32" s="222"/>
      <c r="P32" s="238"/>
      <c r="Q32" s="222"/>
      <c r="R32" s="222"/>
      <c r="S32" s="222"/>
      <c r="T32" s="357"/>
      <c r="U32" s="224"/>
      <c r="V32" s="333"/>
      <c r="W32" s="223"/>
      <c r="X32" s="222"/>
      <c r="Y32" s="238"/>
      <c r="Z32" s="222"/>
      <c r="AA32" s="222"/>
      <c r="AB32" s="222"/>
      <c r="AC32" s="224"/>
      <c r="AD32" s="333"/>
      <c r="AE32" s="223"/>
      <c r="AF32" s="222"/>
      <c r="AG32" s="238"/>
      <c r="AH32" s="222"/>
      <c r="AI32" s="222"/>
      <c r="AJ32" s="222"/>
      <c r="AK32" s="224"/>
      <c r="AL32" s="333"/>
      <c r="AM32" s="223"/>
      <c r="AN32" s="222"/>
      <c r="AO32" s="238"/>
      <c r="AP32" s="222"/>
      <c r="AQ32" s="222"/>
      <c r="AR32" s="222"/>
      <c r="AS32" s="224"/>
      <c r="AT32" s="333"/>
      <c r="AU32" s="223"/>
      <c r="AV32" s="222"/>
      <c r="AW32" s="238"/>
      <c r="AX32" s="222"/>
      <c r="AY32" s="222"/>
      <c r="AZ32" s="222"/>
      <c r="BA32" s="224"/>
    </row>
    <row r="33" spans="1:53" ht="12" customHeight="1" x14ac:dyDescent="0.2">
      <c r="A33" s="5" t="s">
        <v>596</v>
      </c>
      <c r="B33" s="5" t="s">
        <v>595</v>
      </c>
      <c r="C33" s="5" t="s">
        <v>16</v>
      </c>
      <c r="D33" s="5"/>
      <c r="E33" s="5" t="s">
        <v>644</v>
      </c>
      <c r="F33" s="9">
        <v>23212</v>
      </c>
      <c r="G33" s="7">
        <v>600</v>
      </c>
      <c r="H33" s="236">
        <v>0.25</v>
      </c>
      <c r="I33" s="7">
        <v>0</v>
      </c>
      <c r="J33" s="7">
        <v>0</v>
      </c>
      <c r="K33" s="92"/>
      <c r="L33" s="216">
        <f>F33+G33+I33+J33</f>
        <v>23812</v>
      </c>
      <c r="M33" s="332"/>
      <c r="N33" s="9">
        <v>19127</v>
      </c>
      <c r="O33" s="7">
        <v>2060</v>
      </c>
      <c r="P33" s="236">
        <v>0.25</v>
      </c>
      <c r="Q33" s="7">
        <v>0</v>
      </c>
      <c r="R33" s="7">
        <v>0</v>
      </c>
      <c r="S33" s="92"/>
      <c r="T33" s="355">
        <v>1</v>
      </c>
      <c r="U33" s="216">
        <f t="shared" ref="U33:U39" si="5">N33+O33+Q33+R33</f>
        <v>21187</v>
      </c>
      <c r="V33" s="332"/>
      <c r="W33" s="9">
        <v>0</v>
      </c>
      <c r="X33" s="7">
        <v>0</v>
      </c>
      <c r="Y33" s="236">
        <v>0</v>
      </c>
      <c r="Z33" s="7">
        <v>0</v>
      </c>
      <c r="AA33" s="7">
        <v>0</v>
      </c>
      <c r="AB33" s="92"/>
      <c r="AC33" s="216">
        <f>W33+X33+Z33+AA33</f>
        <v>0</v>
      </c>
      <c r="AD33" s="332"/>
      <c r="AE33" s="9">
        <v>0</v>
      </c>
      <c r="AF33" s="7">
        <v>0</v>
      </c>
      <c r="AG33" s="236">
        <v>0</v>
      </c>
      <c r="AH33" s="7">
        <v>0</v>
      </c>
      <c r="AI33" s="7">
        <v>0</v>
      </c>
      <c r="AJ33" s="92"/>
      <c r="AK33" s="216">
        <f t="shared" ref="AK33:AK38" si="6">AE33+AF33+AH33+AI33</f>
        <v>0</v>
      </c>
      <c r="AL33" s="332"/>
      <c r="AM33" s="9">
        <v>0</v>
      </c>
      <c r="AN33" s="7">
        <v>0</v>
      </c>
      <c r="AO33" s="236">
        <v>0</v>
      </c>
      <c r="AP33" s="7">
        <v>0</v>
      </c>
      <c r="AQ33" s="7">
        <v>0</v>
      </c>
      <c r="AR33" s="92"/>
      <c r="AS33" s="216">
        <f t="shared" ref="AS33:AS38" si="7">AM33+AN33+AP33+AQ33</f>
        <v>0</v>
      </c>
      <c r="AT33" s="332"/>
      <c r="AU33" s="9">
        <v>0</v>
      </c>
      <c r="AV33" s="7">
        <v>0</v>
      </c>
      <c r="AW33" s="236">
        <v>0</v>
      </c>
      <c r="AX33" s="7">
        <v>0</v>
      </c>
      <c r="AY33" s="7">
        <v>0</v>
      </c>
      <c r="AZ33" s="92"/>
      <c r="BA33" s="216">
        <f t="shared" ref="BA33:BA38" si="8">AU33+AV33+AX33+AY33</f>
        <v>0</v>
      </c>
    </row>
    <row r="34" spans="1:53" ht="12" customHeight="1" x14ac:dyDescent="0.2">
      <c r="A34" s="5" t="s">
        <v>596</v>
      </c>
      <c r="B34" s="5" t="s">
        <v>22</v>
      </c>
      <c r="C34" s="5" t="s">
        <v>16</v>
      </c>
      <c r="D34" s="5"/>
      <c r="E34" s="5" t="s">
        <v>644</v>
      </c>
      <c r="F34" s="9">
        <v>85603</v>
      </c>
      <c r="G34" s="7">
        <v>600</v>
      </c>
      <c r="H34" s="236">
        <v>0.5</v>
      </c>
      <c r="I34" s="7">
        <v>0</v>
      </c>
      <c r="J34" s="7">
        <v>0</v>
      </c>
      <c r="K34" s="92"/>
      <c r="L34" s="216">
        <f>F34+G34+I34+J34</f>
        <v>86203</v>
      </c>
      <c r="M34" s="332"/>
      <c r="N34" s="9">
        <v>44086</v>
      </c>
      <c r="O34" s="7">
        <v>0</v>
      </c>
      <c r="P34" s="236">
        <v>0.5</v>
      </c>
      <c r="Q34" s="7">
        <v>0</v>
      </c>
      <c r="R34" s="7">
        <v>0</v>
      </c>
      <c r="S34" s="92"/>
      <c r="T34" s="355">
        <v>1</v>
      </c>
      <c r="U34" s="216">
        <f t="shared" si="5"/>
        <v>44086</v>
      </c>
      <c r="V34" s="332"/>
      <c r="W34" s="9">
        <v>36327</v>
      </c>
      <c r="X34" s="7">
        <v>0</v>
      </c>
      <c r="Y34" s="236">
        <v>0.2</v>
      </c>
      <c r="Z34" s="7">
        <v>0</v>
      </c>
      <c r="AA34" s="7">
        <v>0</v>
      </c>
      <c r="AB34" s="92"/>
      <c r="AC34" s="216">
        <f>W34+X34+Z34+AA34</f>
        <v>36327</v>
      </c>
      <c r="AD34" s="332"/>
      <c r="AE34" s="9">
        <v>20958</v>
      </c>
      <c r="AF34" s="7">
        <v>0</v>
      </c>
      <c r="AG34" s="236">
        <v>0.12</v>
      </c>
      <c r="AH34" s="7">
        <v>0</v>
      </c>
      <c r="AI34" s="7">
        <v>0</v>
      </c>
      <c r="AJ34" s="92"/>
      <c r="AK34" s="216">
        <f t="shared" si="6"/>
        <v>20958</v>
      </c>
      <c r="AL34" s="332"/>
      <c r="AM34" s="9">
        <v>0</v>
      </c>
      <c r="AN34" s="7">
        <v>0</v>
      </c>
      <c r="AO34" s="236">
        <v>0</v>
      </c>
      <c r="AP34" s="7">
        <v>0</v>
      </c>
      <c r="AQ34" s="7">
        <v>0</v>
      </c>
      <c r="AR34" s="92"/>
      <c r="AS34" s="216">
        <f t="shared" si="7"/>
        <v>0</v>
      </c>
      <c r="AT34" s="332"/>
      <c r="AU34" s="9">
        <v>0</v>
      </c>
      <c r="AV34" s="7">
        <v>0</v>
      </c>
      <c r="AW34" s="236">
        <v>0</v>
      </c>
      <c r="AX34" s="7">
        <v>0</v>
      </c>
      <c r="AY34" s="7">
        <v>0</v>
      </c>
      <c r="AZ34" s="92"/>
      <c r="BA34" s="216">
        <f t="shared" si="8"/>
        <v>0</v>
      </c>
    </row>
    <row r="35" spans="1:53" ht="12" customHeight="1" x14ac:dyDescent="0.2">
      <c r="A35" s="5" t="s">
        <v>596</v>
      </c>
      <c r="B35" s="5" t="s">
        <v>19</v>
      </c>
      <c r="C35" s="5" t="s">
        <v>16</v>
      </c>
      <c r="D35" s="5"/>
      <c r="E35" s="5" t="s">
        <v>644</v>
      </c>
      <c r="F35" s="9">
        <v>46343</v>
      </c>
      <c r="G35" s="7">
        <v>600</v>
      </c>
      <c r="H35" s="236">
        <v>0.25</v>
      </c>
      <c r="I35" s="7">
        <v>0</v>
      </c>
      <c r="J35" s="7">
        <v>0</v>
      </c>
      <c r="K35" s="92"/>
      <c r="L35" s="216">
        <f>F35+G35+I35+J35</f>
        <v>46943</v>
      </c>
      <c r="M35" s="332"/>
      <c r="N35" s="9">
        <v>0</v>
      </c>
      <c r="O35" s="7">
        <v>0</v>
      </c>
      <c r="P35" s="236">
        <v>0</v>
      </c>
      <c r="Q35" s="7">
        <v>0</v>
      </c>
      <c r="R35" s="7">
        <v>0</v>
      </c>
      <c r="S35" s="92"/>
      <c r="T35" s="355">
        <v>1</v>
      </c>
      <c r="U35" s="216">
        <f t="shared" si="5"/>
        <v>0</v>
      </c>
      <c r="V35" s="332"/>
      <c r="W35" s="9">
        <v>0</v>
      </c>
      <c r="X35" s="7">
        <v>0</v>
      </c>
      <c r="Y35" s="236">
        <v>0</v>
      </c>
      <c r="Z35" s="7">
        <v>0</v>
      </c>
      <c r="AA35" s="7">
        <v>0</v>
      </c>
      <c r="AB35" s="92"/>
      <c r="AC35" s="216">
        <f>W35+X35+Z35+AA35</f>
        <v>0</v>
      </c>
      <c r="AD35" s="332"/>
      <c r="AE35" s="9">
        <v>0</v>
      </c>
      <c r="AF35" s="7">
        <v>0</v>
      </c>
      <c r="AG35" s="236">
        <v>0</v>
      </c>
      <c r="AH35" s="7">
        <v>0</v>
      </c>
      <c r="AI35" s="7">
        <v>0</v>
      </c>
      <c r="AJ35" s="92"/>
      <c r="AK35" s="216">
        <f t="shared" si="6"/>
        <v>0</v>
      </c>
      <c r="AL35" s="332"/>
      <c r="AM35" s="9">
        <v>0</v>
      </c>
      <c r="AN35" s="7">
        <v>0</v>
      </c>
      <c r="AO35" s="236">
        <v>0</v>
      </c>
      <c r="AP35" s="7">
        <v>0</v>
      </c>
      <c r="AQ35" s="7">
        <v>0</v>
      </c>
      <c r="AR35" s="92"/>
      <c r="AS35" s="216">
        <f t="shared" si="7"/>
        <v>0</v>
      </c>
      <c r="AT35" s="332"/>
      <c r="AU35" s="9">
        <v>0</v>
      </c>
      <c r="AV35" s="7">
        <v>0</v>
      </c>
      <c r="AW35" s="236">
        <v>0</v>
      </c>
      <c r="AX35" s="7">
        <v>0</v>
      </c>
      <c r="AY35" s="7">
        <v>0</v>
      </c>
      <c r="AZ35" s="92"/>
      <c r="BA35" s="216">
        <f t="shared" si="8"/>
        <v>0</v>
      </c>
    </row>
    <row r="36" spans="1:53" ht="12" customHeight="1" x14ac:dyDescent="0.2">
      <c r="A36" s="5" t="s">
        <v>596</v>
      </c>
      <c r="B36" s="5" t="s">
        <v>20</v>
      </c>
      <c r="C36" s="5" t="s">
        <v>21</v>
      </c>
      <c r="D36" s="5"/>
      <c r="E36" s="5" t="s">
        <v>26</v>
      </c>
      <c r="F36" s="9">
        <v>49748</v>
      </c>
      <c r="G36" s="7">
        <v>5200</v>
      </c>
      <c r="H36" s="236">
        <v>0.3</v>
      </c>
      <c r="I36" s="7">
        <v>0</v>
      </c>
      <c r="J36" s="7">
        <v>0</v>
      </c>
      <c r="K36" s="92"/>
      <c r="L36" s="216">
        <f>F36+G36+I36+J36</f>
        <v>54948</v>
      </c>
      <c r="M36" s="332"/>
      <c r="N36" s="9">
        <v>107969</v>
      </c>
      <c r="O36" s="7">
        <v>3090</v>
      </c>
      <c r="P36" s="236">
        <v>0.6</v>
      </c>
      <c r="Q36" s="7">
        <v>10712</v>
      </c>
      <c r="R36" s="7">
        <v>5220</v>
      </c>
      <c r="S36" s="92" t="s">
        <v>658</v>
      </c>
      <c r="T36" s="355">
        <v>1</v>
      </c>
      <c r="U36" s="216">
        <f t="shared" si="5"/>
        <v>126991</v>
      </c>
      <c r="V36" s="332"/>
      <c r="W36" s="9">
        <v>111207</v>
      </c>
      <c r="X36" s="7">
        <v>3183</v>
      </c>
      <c r="Y36" s="236">
        <v>0.6</v>
      </c>
      <c r="Z36" s="7">
        <v>11033</v>
      </c>
      <c r="AA36" s="7">
        <v>5380</v>
      </c>
      <c r="AB36" s="92" t="s">
        <v>658</v>
      </c>
      <c r="AC36" s="216">
        <f>W36+X36+Z36+AA36</f>
        <v>130803</v>
      </c>
      <c r="AD36" s="332"/>
      <c r="AE36" s="9">
        <v>47412</v>
      </c>
      <c r="AF36" s="7">
        <v>3130</v>
      </c>
      <c r="AG36" s="236">
        <v>0.25</v>
      </c>
      <c r="AH36" s="7">
        <v>2538</v>
      </c>
      <c r="AI36" s="7">
        <v>0</v>
      </c>
      <c r="AJ36" s="92"/>
      <c r="AK36" s="216">
        <f t="shared" si="6"/>
        <v>53080</v>
      </c>
      <c r="AL36" s="332"/>
      <c r="AM36" s="9">
        <v>0</v>
      </c>
      <c r="AN36" s="7">
        <v>0</v>
      </c>
      <c r="AO36" s="236">
        <v>0</v>
      </c>
      <c r="AP36" s="7">
        <v>0</v>
      </c>
      <c r="AQ36" s="7">
        <v>0</v>
      </c>
      <c r="AR36" s="92"/>
      <c r="AS36" s="216">
        <f t="shared" si="7"/>
        <v>0</v>
      </c>
      <c r="AT36" s="332"/>
      <c r="AU36" s="9">
        <v>0</v>
      </c>
      <c r="AV36" s="7">
        <v>0</v>
      </c>
      <c r="AW36" s="236">
        <v>0</v>
      </c>
      <c r="AX36" s="7">
        <v>0</v>
      </c>
      <c r="AY36" s="7">
        <v>0</v>
      </c>
      <c r="AZ36" s="92"/>
      <c r="BA36" s="216">
        <f t="shared" si="8"/>
        <v>0</v>
      </c>
    </row>
    <row r="37" spans="1:53" ht="12" customHeight="1" x14ac:dyDescent="0.2">
      <c r="A37" s="5" t="s">
        <v>596</v>
      </c>
      <c r="B37" s="5" t="s">
        <v>659</v>
      </c>
      <c r="C37" s="5" t="s">
        <v>16</v>
      </c>
      <c r="D37" s="5"/>
      <c r="E37" s="5" t="s">
        <v>644</v>
      </c>
      <c r="F37" s="9">
        <v>0</v>
      </c>
      <c r="G37" s="7">
        <v>0</v>
      </c>
      <c r="H37" s="236">
        <v>0</v>
      </c>
      <c r="I37" s="7">
        <v>0</v>
      </c>
      <c r="J37" s="7">
        <v>0</v>
      </c>
      <c r="K37" s="92"/>
      <c r="L37" s="216">
        <f>F37+G37+I37+J37</f>
        <v>0</v>
      </c>
      <c r="M37" s="332"/>
      <c r="N37" s="9">
        <v>25600</v>
      </c>
      <c r="O37" s="7"/>
      <c r="P37" s="236">
        <v>0.1</v>
      </c>
      <c r="Q37" s="7"/>
      <c r="R37" s="7"/>
      <c r="S37" s="92"/>
      <c r="T37" s="355">
        <v>1</v>
      </c>
      <c r="U37" s="216">
        <f t="shared" si="5"/>
        <v>25600</v>
      </c>
      <c r="V37" s="332"/>
      <c r="W37" s="9">
        <v>79100</v>
      </c>
      <c r="X37" s="7"/>
      <c r="Y37" s="236"/>
      <c r="Z37" s="7"/>
      <c r="AA37" s="7"/>
      <c r="AB37" s="92"/>
      <c r="AC37" s="216">
        <f>W37+X37+Z37+AA37</f>
        <v>79100</v>
      </c>
      <c r="AD37" s="332"/>
      <c r="AE37" s="9">
        <v>0</v>
      </c>
      <c r="AF37" s="7">
        <v>0</v>
      </c>
      <c r="AG37" s="236">
        <v>0</v>
      </c>
      <c r="AH37" s="7">
        <v>0</v>
      </c>
      <c r="AI37" s="7">
        <v>0</v>
      </c>
      <c r="AJ37" s="92"/>
      <c r="AK37" s="216">
        <f t="shared" si="6"/>
        <v>0</v>
      </c>
      <c r="AL37" s="332"/>
      <c r="AM37" s="9">
        <v>0</v>
      </c>
      <c r="AN37" s="7">
        <v>0</v>
      </c>
      <c r="AO37" s="236">
        <v>0</v>
      </c>
      <c r="AP37" s="7">
        <v>0</v>
      </c>
      <c r="AQ37" s="7">
        <v>0</v>
      </c>
      <c r="AR37" s="92"/>
      <c r="AS37" s="216">
        <f t="shared" si="7"/>
        <v>0</v>
      </c>
      <c r="AT37" s="332"/>
      <c r="AU37" s="9">
        <v>0</v>
      </c>
      <c r="AV37" s="7">
        <v>0</v>
      </c>
      <c r="AW37" s="236">
        <v>0</v>
      </c>
      <c r="AX37" s="7">
        <v>0</v>
      </c>
      <c r="AY37" s="7">
        <v>0</v>
      </c>
      <c r="AZ37" s="92"/>
      <c r="BA37" s="216">
        <f t="shared" si="8"/>
        <v>0</v>
      </c>
    </row>
    <row r="38" spans="1:53" ht="12" customHeight="1" x14ac:dyDescent="0.2">
      <c r="A38" s="5" t="s">
        <v>596</v>
      </c>
      <c r="B38" s="5" t="s">
        <v>765</v>
      </c>
      <c r="C38" s="5" t="s">
        <v>16</v>
      </c>
      <c r="D38" s="5"/>
      <c r="E38" s="5" t="s">
        <v>644</v>
      </c>
      <c r="F38" s="9">
        <v>0</v>
      </c>
      <c r="G38" s="7">
        <v>0</v>
      </c>
      <c r="H38" s="236">
        <v>0</v>
      </c>
      <c r="I38" s="7">
        <v>0</v>
      </c>
      <c r="J38" s="7">
        <v>0</v>
      </c>
      <c r="K38" s="92"/>
      <c r="L38" s="216"/>
      <c r="M38" s="332"/>
      <c r="N38" s="9"/>
      <c r="O38" s="7"/>
      <c r="P38" s="236"/>
      <c r="Q38" s="7"/>
      <c r="R38" s="7"/>
      <c r="S38" s="92"/>
      <c r="T38" s="355"/>
      <c r="U38" s="216"/>
      <c r="V38" s="332"/>
      <c r="W38" s="9"/>
      <c r="X38" s="7"/>
      <c r="Y38" s="236"/>
      <c r="Z38" s="7"/>
      <c r="AA38" s="7"/>
      <c r="AB38" s="92"/>
      <c r="AC38" s="216"/>
      <c r="AD38" s="332"/>
      <c r="AE38" s="9">
        <v>36000</v>
      </c>
      <c r="AF38" s="7">
        <v>0</v>
      </c>
      <c r="AG38" s="236">
        <v>0.23</v>
      </c>
      <c r="AH38" s="7">
        <v>0</v>
      </c>
      <c r="AI38" s="7">
        <v>0</v>
      </c>
      <c r="AJ38" s="92"/>
      <c r="AK38" s="216">
        <f t="shared" si="6"/>
        <v>36000</v>
      </c>
      <c r="AL38" s="332"/>
      <c r="AM38" s="9">
        <v>0</v>
      </c>
      <c r="AN38" s="7">
        <v>0</v>
      </c>
      <c r="AO38" s="236">
        <v>0</v>
      </c>
      <c r="AP38" s="7">
        <v>0</v>
      </c>
      <c r="AQ38" s="7">
        <v>0</v>
      </c>
      <c r="AR38" s="92"/>
      <c r="AS38" s="216">
        <f t="shared" si="7"/>
        <v>0</v>
      </c>
      <c r="AT38" s="332"/>
      <c r="AU38" s="9">
        <v>0</v>
      </c>
      <c r="AV38" s="7">
        <v>0</v>
      </c>
      <c r="AW38" s="236">
        <v>0</v>
      </c>
      <c r="AX38" s="7">
        <v>0</v>
      </c>
      <c r="AY38" s="7">
        <v>0</v>
      </c>
      <c r="AZ38" s="92"/>
      <c r="BA38" s="216">
        <f t="shared" si="8"/>
        <v>0</v>
      </c>
    </row>
    <row r="39" spans="1:53" ht="12" customHeight="1" thickBot="1" x14ac:dyDescent="0.25">
      <c r="A39" s="249"/>
      <c r="B39" s="246"/>
      <c r="C39" s="247"/>
      <c r="D39" s="248"/>
      <c r="E39" s="5"/>
      <c r="F39" s="9"/>
      <c r="G39" s="7"/>
      <c r="H39" s="236"/>
      <c r="I39" s="7"/>
      <c r="J39" s="7"/>
      <c r="K39" s="92"/>
      <c r="L39" s="216"/>
      <c r="M39" s="332"/>
      <c r="N39" s="9"/>
      <c r="O39" s="7"/>
      <c r="P39" s="236"/>
      <c r="Q39" s="7"/>
      <c r="R39" s="7"/>
      <c r="S39" s="92"/>
      <c r="T39" s="355"/>
      <c r="U39" s="216">
        <f t="shared" si="5"/>
        <v>0</v>
      </c>
      <c r="V39" s="332"/>
      <c r="W39" s="9"/>
      <c r="X39" s="7"/>
      <c r="Y39" s="236"/>
      <c r="Z39" s="7"/>
      <c r="AA39" s="7"/>
      <c r="AB39" s="92"/>
      <c r="AC39" s="216"/>
      <c r="AD39" s="332"/>
      <c r="AE39" s="9"/>
      <c r="AF39" s="7"/>
      <c r="AG39" s="236"/>
      <c r="AH39" s="7"/>
      <c r="AI39" s="7"/>
      <c r="AJ39" s="92"/>
      <c r="AK39" s="216"/>
      <c r="AL39" s="332"/>
      <c r="AM39" s="9"/>
      <c r="AN39" s="7"/>
      <c r="AO39" s="236"/>
      <c r="AP39" s="7"/>
      <c r="AQ39" s="7"/>
      <c r="AR39" s="92"/>
      <c r="AS39" s="216"/>
      <c r="AT39" s="332"/>
      <c r="AU39" s="9"/>
      <c r="AV39" s="7"/>
      <c r="AW39" s="236"/>
      <c r="AX39" s="7"/>
      <c r="AY39" s="7"/>
      <c r="AZ39" s="92"/>
      <c r="BA39" s="216"/>
    </row>
    <row r="40" spans="1:53" ht="12" customHeight="1" thickBot="1" x14ac:dyDescent="0.25">
      <c r="A40" s="250" t="s">
        <v>596</v>
      </c>
      <c r="B40" s="251" t="s">
        <v>14</v>
      </c>
      <c r="C40" s="252"/>
      <c r="D40" s="253"/>
      <c r="E40" s="16"/>
      <c r="F40" s="11">
        <f>SUM(F33:F39)</f>
        <v>204906</v>
      </c>
      <c r="G40" s="12">
        <f>SUM(G33:G39)</f>
        <v>7000</v>
      </c>
      <c r="H40" s="237">
        <f>SUM(H33:H39)</f>
        <v>1.3</v>
      </c>
      <c r="I40" s="12">
        <f>SUM(I33:I39)</f>
        <v>0</v>
      </c>
      <c r="J40" s="12">
        <f>SUM(J33:J39)</f>
        <v>0</v>
      </c>
      <c r="K40" s="12"/>
      <c r="L40" s="214">
        <f>SUM(L33:L39)</f>
        <v>211906</v>
      </c>
      <c r="M40" s="330"/>
      <c r="N40" s="11">
        <f>SUM(N33:N39)</f>
        <v>196782</v>
      </c>
      <c r="O40" s="12">
        <f>SUM(O33:O39)</f>
        <v>5150</v>
      </c>
      <c r="P40" s="237">
        <f>SUM(P33:P39)</f>
        <v>1.4500000000000002</v>
      </c>
      <c r="Q40" s="12">
        <f>SUM(Q33:Q39)</f>
        <v>10712</v>
      </c>
      <c r="R40" s="12">
        <f>SUM(R33:R39)</f>
        <v>5220</v>
      </c>
      <c r="S40" s="12"/>
      <c r="T40" s="356"/>
      <c r="U40" s="214">
        <f>SUM(U33:U39)</f>
        <v>217864</v>
      </c>
      <c r="V40" s="330"/>
      <c r="W40" s="11">
        <f>SUM(W33:W39)</f>
        <v>226634</v>
      </c>
      <c r="X40" s="12">
        <f>SUM(X33:X39)</f>
        <v>3183</v>
      </c>
      <c r="Y40" s="237">
        <f>SUM(Y33:Y39)</f>
        <v>0.8</v>
      </c>
      <c r="Z40" s="12">
        <f>SUM(Z33:Z39)</f>
        <v>11033</v>
      </c>
      <c r="AA40" s="12">
        <f>SUM(AA33:AA39)</f>
        <v>5380</v>
      </c>
      <c r="AB40" s="12"/>
      <c r="AC40" s="214">
        <f>SUM(AC33:AC39)</f>
        <v>246230</v>
      </c>
      <c r="AD40" s="330"/>
      <c r="AE40" s="11">
        <f>SUM(AE33:AE39)</f>
        <v>104370</v>
      </c>
      <c r="AF40" s="12">
        <f>SUM(AF33:AF39)</f>
        <v>3130</v>
      </c>
      <c r="AG40" s="237">
        <f>SUM(AG33:AG39)</f>
        <v>0.6</v>
      </c>
      <c r="AH40" s="12">
        <f>SUM(AH33:AH39)</f>
        <v>2538</v>
      </c>
      <c r="AI40" s="12">
        <f>SUM(AI33:AI39)</f>
        <v>0</v>
      </c>
      <c r="AJ40" s="12"/>
      <c r="AK40" s="214">
        <f>SUM(AK33:AK39)</f>
        <v>110038</v>
      </c>
      <c r="AL40" s="330"/>
      <c r="AM40" s="11">
        <f>SUM(AM33:AM39)</f>
        <v>0</v>
      </c>
      <c r="AN40" s="12">
        <f>SUM(AN33:AN39)</f>
        <v>0</v>
      </c>
      <c r="AO40" s="237">
        <f>SUM(AO33:AO39)</f>
        <v>0</v>
      </c>
      <c r="AP40" s="12">
        <f>SUM(AP33:AP39)</f>
        <v>0</v>
      </c>
      <c r="AQ40" s="12">
        <f>SUM(AQ33:AQ39)</f>
        <v>0</v>
      </c>
      <c r="AR40" s="12"/>
      <c r="AS40" s="214">
        <f>SUM(AS33:AS39)</f>
        <v>0</v>
      </c>
      <c r="AT40" s="330"/>
      <c r="AU40" s="11">
        <f>SUM(AU33:AU39)</f>
        <v>0</v>
      </c>
      <c r="AV40" s="12">
        <f>SUM(AV33:AV39)</f>
        <v>0</v>
      </c>
      <c r="AW40" s="237">
        <f>SUM(AW33:AW39)</f>
        <v>0</v>
      </c>
      <c r="AX40" s="12">
        <f>SUM(AX33:AX39)</f>
        <v>0</v>
      </c>
      <c r="AY40" s="12">
        <f>SUM(AY33:AY39)</f>
        <v>0</v>
      </c>
      <c r="AZ40" s="12"/>
      <c r="BA40" s="214">
        <f>SUM(BA33:BA39)</f>
        <v>0</v>
      </c>
    </row>
    <row r="41" spans="1:53" ht="12" customHeight="1" x14ac:dyDescent="0.2">
      <c r="A41" s="245"/>
      <c r="B41" s="5"/>
      <c r="C41" s="5"/>
      <c r="D41" s="5"/>
      <c r="E41" s="5"/>
      <c r="F41" s="9"/>
      <c r="G41" s="5"/>
      <c r="H41" s="236"/>
      <c r="I41" s="5"/>
      <c r="J41" s="5"/>
      <c r="K41" s="5"/>
      <c r="L41" s="216"/>
      <c r="M41" s="333"/>
      <c r="N41" s="9"/>
      <c r="O41" s="222"/>
      <c r="P41" s="236"/>
      <c r="Q41" s="222"/>
      <c r="R41" s="222"/>
      <c r="S41" s="222"/>
      <c r="T41" s="222"/>
      <c r="U41" s="216"/>
      <c r="V41" s="333"/>
      <c r="W41" s="223"/>
      <c r="X41" s="7"/>
      <c r="Y41" s="238"/>
      <c r="Z41" s="5"/>
      <c r="AA41" s="5"/>
      <c r="AB41" s="5"/>
      <c r="AC41" s="224"/>
      <c r="AD41" s="333"/>
      <c r="AE41" s="223"/>
      <c r="AF41" s="7"/>
      <c r="AG41" s="238"/>
      <c r="AH41" s="5"/>
      <c r="AI41" s="5"/>
      <c r="AJ41" s="5"/>
      <c r="AK41" s="224"/>
      <c r="AL41" s="333"/>
      <c r="AM41" s="223"/>
      <c r="AN41" s="7"/>
      <c r="AO41" s="236"/>
      <c r="AP41" s="5"/>
      <c r="AQ41" s="5"/>
      <c r="AR41" s="5"/>
      <c r="AS41" s="224"/>
      <c r="AT41" s="333"/>
      <c r="AU41" s="223"/>
      <c r="AV41" s="7"/>
      <c r="AW41" s="236"/>
      <c r="AX41" s="5"/>
      <c r="AY41" s="5"/>
      <c r="AZ41" s="5"/>
      <c r="BA41" s="224"/>
    </row>
    <row r="42" spans="1:53" ht="12" customHeight="1" x14ac:dyDescent="0.2">
      <c r="A42" s="454" t="s">
        <v>779</v>
      </c>
      <c r="B42" s="5" t="s">
        <v>20</v>
      </c>
      <c r="C42" s="5" t="s">
        <v>21</v>
      </c>
      <c r="D42" s="5"/>
      <c r="E42" s="5" t="s">
        <v>644</v>
      </c>
      <c r="F42" s="9">
        <v>0</v>
      </c>
      <c r="G42" s="7">
        <v>0</v>
      </c>
      <c r="H42" s="236">
        <v>0</v>
      </c>
      <c r="I42" s="7">
        <v>0</v>
      </c>
      <c r="J42" s="7">
        <v>0</v>
      </c>
      <c r="K42" s="5"/>
      <c r="L42" s="216"/>
      <c r="M42" s="333"/>
      <c r="N42" s="9"/>
      <c r="O42" s="222"/>
      <c r="P42" s="236"/>
      <c r="Q42" s="222"/>
      <c r="R42" s="222"/>
      <c r="S42" s="222"/>
      <c r="T42" s="222"/>
      <c r="U42" s="216"/>
      <c r="V42" s="333"/>
      <c r="W42" s="9"/>
      <c r="X42" s="7"/>
      <c r="Y42" s="236"/>
      <c r="Z42" s="5"/>
      <c r="AA42" s="5"/>
      <c r="AB42" s="5"/>
      <c r="AC42" s="216"/>
      <c r="AD42" s="333"/>
      <c r="AE42" s="9">
        <v>75858.827725690877</v>
      </c>
      <c r="AF42" s="7">
        <v>2422.0880127999999</v>
      </c>
      <c r="AG42" s="236">
        <v>0.4</v>
      </c>
      <c r="AH42" s="5"/>
      <c r="AI42" s="5"/>
      <c r="AJ42" s="5"/>
      <c r="AK42" s="216">
        <f t="shared" ref="AK42:AK48" si="9">AE42+AF42+AH42+AI42</f>
        <v>78280.915738490876</v>
      </c>
      <c r="AL42" s="333"/>
      <c r="AM42" s="9">
        <v>117201.8888361924</v>
      </c>
      <c r="AN42" s="7">
        <v>2494.7506531839999</v>
      </c>
      <c r="AO42" s="236">
        <v>0.6</v>
      </c>
      <c r="AP42" s="5"/>
      <c r="AQ42" s="7">
        <v>780</v>
      </c>
      <c r="AR42" s="5" t="s">
        <v>782</v>
      </c>
      <c r="AS42" s="216">
        <f t="shared" ref="AS42:AS48" si="10">AM42+AN42+AP42+AQ42</f>
        <v>120476.63948937641</v>
      </c>
      <c r="AT42" s="333"/>
      <c r="AU42" s="9"/>
      <c r="AV42" s="7"/>
      <c r="AW42" s="236"/>
      <c r="AX42" s="5"/>
      <c r="AY42" s="7"/>
      <c r="AZ42" s="5"/>
      <c r="BA42" s="216">
        <f t="shared" ref="BA42:BA48" si="11">AU42+AV42+AX42+AY42</f>
        <v>0</v>
      </c>
    </row>
    <row r="43" spans="1:53" ht="12" customHeight="1" x14ac:dyDescent="0.2">
      <c r="A43" s="454" t="s">
        <v>779</v>
      </c>
      <c r="B43" s="5" t="s">
        <v>776</v>
      </c>
      <c r="C43" s="5" t="s">
        <v>49</v>
      </c>
      <c r="D43" s="5"/>
      <c r="E43" s="5" t="s">
        <v>644</v>
      </c>
      <c r="F43" s="9">
        <v>0</v>
      </c>
      <c r="G43" s="7">
        <v>0</v>
      </c>
      <c r="H43" s="236">
        <v>0</v>
      </c>
      <c r="I43" s="7">
        <v>0</v>
      </c>
      <c r="J43" s="7">
        <v>0</v>
      </c>
      <c r="K43" s="5"/>
      <c r="L43" s="216"/>
      <c r="M43" s="333"/>
      <c r="N43" s="9"/>
      <c r="O43" s="222"/>
      <c r="P43" s="236"/>
      <c r="Q43" s="222"/>
      <c r="R43" s="222"/>
      <c r="S43" s="222"/>
      <c r="T43" s="222"/>
      <c r="U43" s="216"/>
      <c r="V43" s="333"/>
      <c r="W43" s="9"/>
      <c r="X43" s="7"/>
      <c r="Y43" s="236"/>
      <c r="Z43" s="5"/>
      <c r="AA43" s="5"/>
      <c r="AB43" s="5"/>
      <c r="AC43" s="216"/>
      <c r="AD43" s="333"/>
      <c r="AE43" s="9">
        <v>85188.131225600009</v>
      </c>
      <c r="AF43" s="7">
        <v>2636.8</v>
      </c>
      <c r="AG43" s="236">
        <v>0.4</v>
      </c>
      <c r="AH43" s="5"/>
      <c r="AI43" s="5"/>
      <c r="AJ43" s="5"/>
      <c r="AK43" s="216">
        <f t="shared" si="9"/>
        <v>87824.931225600012</v>
      </c>
      <c r="AL43" s="333"/>
      <c r="AM43" s="9">
        <v>87743.775162367994</v>
      </c>
      <c r="AN43" s="7">
        <v>2715.904</v>
      </c>
      <c r="AO43" s="236">
        <v>0.4</v>
      </c>
      <c r="AP43" s="5"/>
      <c r="AQ43" s="7">
        <v>849</v>
      </c>
      <c r="AR43" s="5" t="s">
        <v>782</v>
      </c>
      <c r="AS43" s="216">
        <f t="shared" si="10"/>
        <v>91308.679162367989</v>
      </c>
      <c r="AT43" s="333"/>
      <c r="AU43" s="9"/>
      <c r="AV43" s="7"/>
      <c r="AW43" s="236"/>
      <c r="AX43" s="5"/>
      <c r="AY43" s="7"/>
      <c r="AZ43" s="5"/>
      <c r="BA43" s="216">
        <f t="shared" si="11"/>
        <v>0</v>
      </c>
    </row>
    <row r="44" spans="1:53" ht="12" customHeight="1" x14ac:dyDescent="0.2">
      <c r="A44" s="454" t="s">
        <v>779</v>
      </c>
      <c r="B44" s="5" t="s">
        <v>765</v>
      </c>
      <c r="C44" s="5" t="s">
        <v>16</v>
      </c>
      <c r="D44" s="5"/>
      <c r="E44" s="5" t="s">
        <v>644</v>
      </c>
      <c r="F44" s="9">
        <v>0</v>
      </c>
      <c r="G44" s="7">
        <v>0</v>
      </c>
      <c r="H44" s="236">
        <v>0</v>
      </c>
      <c r="I44" s="7">
        <v>0</v>
      </c>
      <c r="J44" s="7">
        <v>0</v>
      </c>
      <c r="K44" s="5"/>
      <c r="L44" s="216"/>
      <c r="M44" s="333"/>
      <c r="N44" s="9"/>
      <c r="O44" s="222"/>
      <c r="P44" s="236"/>
      <c r="Q44" s="222"/>
      <c r="R44" s="222"/>
      <c r="S44" s="222"/>
      <c r="T44" s="222"/>
      <c r="U44" s="216"/>
      <c r="V44" s="333"/>
      <c r="W44" s="9"/>
      <c r="X44" s="7"/>
      <c r="Y44" s="236"/>
      <c r="Z44" s="5"/>
      <c r="AA44" s="5"/>
      <c r="AB44" s="5"/>
      <c r="AC44" s="216"/>
      <c r="AD44" s="333"/>
      <c r="AE44" s="9">
        <v>56608.327020044788</v>
      </c>
      <c r="AF44" s="7">
        <v>2372.9551999999999</v>
      </c>
      <c r="AG44" s="236">
        <v>0.4</v>
      </c>
      <c r="AH44" s="5"/>
      <c r="AI44" s="7">
        <v>742</v>
      </c>
      <c r="AJ44" s="5" t="s">
        <v>782</v>
      </c>
      <c r="AK44" s="216">
        <f t="shared" si="9"/>
        <v>59723.282220044784</v>
      </c>
      <c r="AL44" s="333"/>
      <c r="AM44" s="9">
        <v>72883.221038307689</v>
      </c>
      <c r="AN44" s="7">
        <v>2444.1438560000001</v>
      </c>
      <c r="AO44" s="236">
        <v>0.5</v>
      </c>
      <c r="AP44" s="5"/>
      <c r="AQ44" s="5"/>
      <c r="AR44" s="5"/>
      <c r="AS44" s="216">
        <f t="shared" si="10"/>
        <v>75327.364894307684</v>
      </c>
      <c r="AT44" s="333"/>
      <c r="AU44" s="9"/>
      <c r="AV44" s="7"/>
      <c r="AW44" s="236"/>
      <c r="AX44" s="5"/>
      <c r="AY44" s="5"/>
      <c r="AZ44" s="5"/>
      <c r="BA44" s="216">
        <f t="shared" si="11"/>
        <v>0</v>
      </c>
    </row>
    <row r="45" spans="1:53" ht="12" customHeight="1" x14ac:dyDescent="0.2">
      <c r="A45" s="454" t="s">
        <v>779</v>
      </c>
      <c r="B45" s="5" t="s">
        <v>775</v>
      </c>
      <c r="C45" s="5" t="s">
        <v>49</v>
      </c>
      <c r="D45" s="5"/>
      <c r="E45" s="5" t="s">
        <v>723</v>
      </c>
      <c r="F45" s="9">
        <v>0</v>
      </c>
      <c r="G45" s="7">
        <v>0</v>
      </c>
      <c r="H45" s="236">
        <v>0</v>
      </c>
      <c r="I45" s="7">
        <v>0</v>
      </c>
      <c r="J45" s="7">
        <v>0</v>
      </c>
      <c r="K45" s="5"/>
      <c r="L45" s="216"/>
      <c r="M45" s="333"/>
      <c r="N45" s="9"/>
      <c r="O45" s="222"/>
      <c r="P45" s="236"/>
      <c r="Q45" s="222"/>
      <c r="R45" s="222"/>
      <c r="S45" s="222"/>
      <c r="T45" s="222"/>
      <c r="U45" s="216"/>
      <c r="V45" s="333"/>
      <c r="W45" s="9"/>
      <c r="X45" s="7"/>
      <c r="Y45" s="236"/>
      <c r="Z45" s="5"/>
      <c r="AA45" s="5"/>
      <c r="AB45" s="5"/>
      <c r="AC45" s="216"/>
      <c r="AD45" s="333"/>
      <c r="AE45" s="9">
        <v>50212.5</v>
      </c>
      <c r="AF45" s="7"/>
      <c r="AG45" s="236">
        <v>0.3</v>
      </c>
      <c r="AH45" s="5"/>
      <c r="AI45" s="5"/>
      <c r="AJ45" s="5"/>
      <c r="AK45" s="216">
        <f t="shared" si="9"/>
        <v>50212.5</v>
      </c>
      <c r="AL45" s="333"/>
      <c r="AM45" s="9">
        <v>51718.875000000007</v>
      </c>
      <c r="AN45" s="7">
        <v>0</v>
      </c>
      <c r="AO45" s="236">
        <v>0.3</v>
      </c>
      <c r="AP45" s="5"/>
      <c r="AQ45" s="5"/>
      <c r="AR45" s="5"/>
      <c r="AS45" s="216">
        <f t="shared" si="10"/>
        <v>51718.875000000007</v>
      </c>
      <c r="AT45" s="333"/>
      <c r="AU45" s="9"/>
      <c r="AV45" s="7"/>
      <c r="AW45" s="236"/>
      <c r="AX45" s="5"/>
      <c r="AY45" s="5"/>
      <c r="AZ45" s="5"/>
      <c r="BA45" s="216">
        <f t="shared" si="11"/>
        <v>0</v>
      </c>
    </row>
    <row r="46" spans="1:53" ht="12" customHeight="1" x14ac:dyDescent="0.2">
      <c r="A46" s="454" t="s">
        <v>779</v>
      </c>
      <c r="B46" s="5" t="s">
        <v>777</v>
      </c>
      <c r="C46" s="5" t="s">
        <v>13</v>
      </c>
      <c r="D46" s="5"/>
      <c r="E46" s="5" t="s">
        <v>644</v>
      </c>
      <c r="F46" s="9">
        <v>0</v>
      </c>
      <c r="G46" s="7">
        <v>0</v>
      </c>
      <c r="H46" s="236">
        <v>0</v>
      </c>
      <c r="I46" s="7">
        <v>0</v>
      </c>
      <c r="J46" s="7">
        <v>0</v>
      </c>
      <c r="K46" s="5"/>
      <c r="L46" s="216"/>
      <c r="M46" s="333"/>
      <c r="N46" s="9"/>
      <c r="O46" s="222"/>
      <c r="P46" s="236"/>
      <c r="Q46" s="222"/>
      <c r="R46" s="222"/>
      <c r="S46" s="222"/>
      <c r="T46" s="222"/>
      <c r="U46" s="216"/>
      <c r="V46" s="333"/>
      <c r="W46" s="9"/>
      <c r="X46" s="7"/>
      <c r="Y46" s="236"/>
      <c r="Z46" s="5"/>
      <c r="AA46" s="5"/>
      <c r="AB46" s="5"/>
      <c r="AC46" s="216"/>
      <c r="AD46" s="333"/>
      <c r="AE46" s="9">
        <v>44521.75</v>
      </c>
      <c r="AF46" s="7"/>
      <c r="AG46" s="236">
        <v>0.2</v>
      </c>
      <c r="AH46" s="5"/>
      <c r="AI46" s="5"/>
      <c r="AJ46" s="5"/>
      <c r="AK46" s="216">
        <f t="shared" si="9"/>
        <v>44521.75</v>
      </c>
      <c r="AL46" s="333"/>
      <c r="AM46" s="9">
        <v>91714.805000000022</v>
      </c>
      <c r="AN46" s="7">
        <v>0</v>
      </c>
      <c r="AO46" s="236">
        <v>0.4</v>
      </c>
      <c r="AP46" s="5"/>
      <c r="AQ46" s="5"/>
      <c r="AR46" s="5"/>
      <c r="AS46" s="216">
        <f t="shared" si="10"/>
        <v>91714.805000000022</v>
      </c>
      <c r="AT46" s="333"/>
      <c r="AU46" s="9"/>
      <c r="AV46" s="7"/>
      <c r="AW46" s="236"/>
      <c r="AX46" s="5"/>
      <c r="AY46" s="5"/>
      <c r="AZ46" s="5"/>
      <c r="BA46" s="216">
        <f t="shared" si="11"/>
        <v>0</v>
      </c>
    </row>
    <row r="47" spans="1:53" ht="12" customHeight="1" x14ac:dyDescent="0.2">
      <c r="A47" s="454" t="s">
        <v>779</v>
      </c>
      <c r="B47" s="5" t="s">
        <v>780</v>
      </c>
      <c r="C47" s="5" t="s">
        <v>21</v>
      </c>
      <c r="D47" s="5"/>
      <c r="E47" s="5" t="s">
        <v>778</v>
      </c>
      <c r="F47" s="9">
        <v>0</v>
      </c>
      <c r="G47" s="7">
        <v>0</v>
      </c>
      <c r="H47" s="236">
        <v>0</v>
      </c>
      <c r="I47" s="7">
        <v>0</v>
      </c>
      <c r="J47" s="7">
        <v>0</v>
      </c>
      <c r="K47" s="5"/>
      <c r="L47" s="216"/>
      <c r="M47" s="333"/>
      <c r="N47" s="9"/>
      <c r="O47" s="222"/>
      <c r="P47" s="236"/>
      <c r="Q47" s="222"/>
      <c r="R47" s="222"/>
      <c r="S47" s="222"/>
      <c r="T47" s="222"/>
      <c r="U47" s="216"/>
      <c r="V47" s="333"/>
      <c r="W47" s="9"/>
      <c r="X47" s="7"/>
      <c r="Y47" s="236"/>
      <c r="Z47" s="5"/>
      <c r="AA47" s="5"/>
      <c r="AB47" s="5"/>
      <c r="AC47" s="216"/>
      <c r="AD47" s="333"/>
      <c r="AE47" s="9">
        <v>0</v>
      </c>
      <c r="AF47" s="7"/>
      <c r="AG47" s="236">
        <v>0</v>
      </c>
      <c r="AH47" s="5"/>
      <c r="AI47" s="5"/>
      <c r="AJ47" s="5"/>
      <c r="AK47" s="216">
        <f t="shared" si="9"/>
        <v>0</v>
      </c>
      <c r="AL47" s="333"/>
      <c r="AM47" s="9">
        <v>9213.155707392003</v>
      </c>
      <c r="AN47" s="7">
        <v>0</v>
      </c>
      <c r="AO47" s="236">
        <v>0.06</v>
      </c>
      <c r="AP47" s="5"/>
      <c r="AQ47" s="5"/>
      <c r="AR47" s="5"/>
      <c r="AS47" s="216">
        <f t="shared" si="10"/>
        <v>9213.155707392003</v>
      </c>
      <c r="AT47" s="333"/>
      <c r="AU47" s="9"/>
      <c r="AV47" s="7"/>
      <c r="AW47" s="236"/>
      <c r="AX47" s="5"/>
      <c r="AY47" s="5"/>
      <c r="AZ47" s="5"/>
      <c r="BA47" s="216">
        <f t="shared" si="11"/>
        <v>0</v>
      </c>
    </row>
    <row r="48" spans="1:53" ht="12" customHeight="1" x14ac:dyDescent="0.2">
      <c r="A48" s="454" t="s">
        <v>779</v>
      </c>
      <c r="B48" s="5" t="s">
        <v>781</v>
      </c>
      <c r="C48" s="5" t="s">
        <v>21</v>
      </c>
      <c r="D48" s="5"/>
      <c r="E48" s="5" t="s">
        <v>778</v>
      </c>
      <c r="F48" s="9">
        <v>0</v>
      </c>
      <c r="G48" s="7">
        <v>0</v>
      </c>
      <c r="H48" s="236">
        <v>0</v>
      </c>
      <c r="I48" s="7">
        <v>0</v>
      </c>
      <c r="J48" s="7">
        <v>0</v>
      </c>
      <c r="K48" s="5"/>
      <c r="L48" s="216"/>
      <c r="M48" s="333"/>
      <c r="N48" s="9"/>
      <c r="O48" s="222"/>
      <c r="P48" s="236"/>
      <c r="Q48" s="222"/>
      <c r="R48" s="222"/>
      <c r="S48" s="222"/>
      <c r="T48" s="222"/>
      <c r="U48" s="216"/>
      <c r="V48" s="333"/>
      <c r="W48" s="9"/>
      <c r="X48" s="7"/>
      <c r="Y48" s="236"/>
      <c r="Z48" s="5"/>
      <c r="AA48" s="5"/>
      <c r="AB48" s="5"/>
      <c r="AC48" s="216"/>
      <c r="AD48" s="333"/>
      <c r="AE48" s="9">
        <v>12237.388800000001</v>
      </c>
      <c r="AF48" s="7"/>
      <c r="AG48" s="236">
        <v>0.1</v>
      </c>
      <c r="AH48" s="5"/>
      <c r="AI48" s="5"/>
      <c r="AJ48" s="5"/>
      <c r="AK48" s="216">
        <f t="shared" si="9"/>
        <v>12237.388800000001</v>
      </c>
      <c r="AL48" s="333"/>
      <c r="AM48" s="9">
        <v>25209.020928000002</v>
      </c>
      <c r="AN48" s="7">
        <v>0</v>
      </c>
      <c r="AO48" s="236">
        <v>0.2</v>
      </c>
      <c r="AP48" s="5"/>
      <c r="AQ48" s="5"/>
      <c r="AR48" s="5"/>
      <c r="AS48" s="216">
        <f t="shared" si="10"/>
        <v>25209.020928000002</v>
      </c>
      <c r="AT48" s="333"/>
      <c r="AU48" s="9"/>
      <c r="AV48" s="7"/>
      <c r="AW48" s="236"/>
      <c r="AX48" s="5"/>
      <c r="AY48" s="5"/>
      <c r="AZ48" s="5"/>
      <c r="BA48" s="216">
        <f t="shared" si="11"/>
        <v>0</v>
      </c>
    </row>
    <row r="49" spans="1:53" ht="12" customHeight="1" thickBot="1" x14ac:dyDescent="0.25">
      <c r="A49" s="245"/>
      <c r="B49" s="5"/>
      <c r="C49" s="5"/>
      <c r="D49" s="5"/>
      <c r="E49" s="5"/>
      <c r="F49" s="9"/>
      <c r="G49" s="5"/>
      <c r="H49" s="236"/>
      <c r="I49" s="5"/>
      <c r="J49" s="5"/>
      <c r="K49" s="5"/>
      <c r="L49" s="216"/>
      <c r="M49" s="333"/>
      <c r="N49" s="9"/>
      <c r="O49" s="222"/>
      <c r="P49" s="236"/>
      <c r="Q49" s="222"/>
      <c r="R49" s="222"/>
      <c r="S49" s="222"/>
      <c r="T49" s="222"/>
      <c r="U49" s="216"/>
      <c r="V49" s="333"/>
      <c r="W49" s="9"/>
      <c r="X49" s="7"/>
      <c r="Y49" s="238"/>
      <c r="Z49" s="5"/>
      <c r="AA49" s="5"/>
      <c r="AB49" s="5"/>
      <c r="AC49" s="216"/>
      <c r="AD49" s="333"/>
      <c r="AE49" s="9"/>
      <c r="AF49" s="7"/>
      <c r="AG49" s="238"/>
      <c r="AH49" s="5"/>
      <c r="AI49" s="5"/>
      <c r="AJ49" s="5"/>
      <c r="AK49" s="216"/>
      <c r="AL49" s="333"/>
      <c r="AM49" s="9"/>
      <c r="AN49" s="7"/>
      <c r="AO49" s="236"/>
      <c r="AP49" s="5"/>
      <c r="AQ49" s="5"/>
      <c r="AR49" s="5"/>
      <c r="AS49" s="224"/>
      <c r="AT49" s="333"/>
      <c r="AU49" s="9"/>
      <c r="AV49" s="7"/>
      <c r="AW49" s="236"/>
      <c r="AX49" s="5"/>
      <c r="AY49" s="5"/>
      <c r="AZ49" s="5"/>
      <c r="BA49" s="224"/>
    </row>
    <row r="50" spans="1:53" ht="12" customHeight="1" thickBot="1" x14ac:dyDescent="0.25">
      <c r="A50" s="534" t="s">
        <v>779</v>
      </c>
      <c r="B50" s="251" t="s">
        <v>14</v>
      </c>
      <c r="C50" s="252"/>
      <c r="D50" s="253"/>
      <c r="E50" s="16"/>
      <c r="F50" s="11">
        <f>SUM(F42:F49)</f>
        <v>0</v>
      </c>
      <c r="G50" s="12">
        <f>SUM(G42:G49)</f>
        <v>0</v>
      </c>
      <c r="H50" s="237">
        <f>SUM(H42:H49)</f>
        <v>0</v>
      </c>
      <c r="I50" s="12">
        <f>SUM(I42:I49)</f>
        <v>0</v>
      </c>
      <c r="J50" s="12">
        <f>SUM(J42:J49)</f>
        <v>0</v>
      </c>
      <c r="K50" s="12"/>
      <c r="L50" s="214">
        <f>SUM(L42:L49)</f>
        <v>0</v>
      </c>
      <c r="M50" s="330"/>
      <c r="N50" s="11">
        <f>SUM(N42:N49)</f>
        <v>0</v>
      </c>
      <c r="O50" s="12">
        <f>SUM(O42:O49)</f>
        <v>0</v>
      </c>
      <c r="P50" s="237">
        <f>SUM(P42:P49)</f>
        <v>0</v>
      </c>
      <c r="Q50" s="12">
        <f>SUM(Q42:Q49)</f>
        <v>0</v>
      </c>
      <c r="R50" s="12">
        <f>SUM(R42:R49)</f>
        <v>0</v>
      </c>
      <c r="S50" s="12"/>
      <c r="T50" s="356"/>
      <c r="U50" s="214">
        <f>SUM(U42:U49)</f>
        <v>0</v>
      </c>
      <c r="V50" s="330"/>
      <c r="W50" s="11">
        <f>SUM(W42:W49)</f>
        <v>0</v>
      </c>
      <c r="X50" s="12">
        <f>SUM(X42:X49)</f>
        <v>0</v>
      </c>
      <c r="Y50" s="237">
        <f>SUM(Y42:Y49)</f>
        <v>0</v>
      </c>
      <c r="Z50" s="12">
        <f>SUM(Z42:Z49)</f>
        <v>0</v>
      </c>
      <c r="AA50" s="12">
        <f>SUM(AA42:AA49)</f>
        <v>0</v>
      </c>
      <c r="AB50" s="12"/>
      <c r="AC50" s="214">
        <f>SUM(AC42:AC49)</f>
        <v>0</v>
      </c>
      <c r="AD50" s="330"/>
      <c r="AE50" s="11">
        <f>SUM(AE42:AE49)</f>
        <v>324626.92477133567</v>
      </c>
      <c r="AF50" s="12">
        <f>SUM(AF42:AF49)</f>
        <v>7431.8432128000004</v>
      </c>
      <c r="AG50" s="237">
        <f>SUM(AG42:AG49)</f>
        <v>1.8000000000000003</v>
      </c>
      <c r="AH50" s="12">
        <f>SUM(AH42:AH49)</f>
        <v>0</v>
      </c>
      <c r="AI50" s="12">
        <f>SUM(AI42:AI49)</f>
        <v>742</v>
      </c>
      <c r="AJ50" s="12"/>
      <c r="AK50" s="214">
        <f>SUM(AK42:AK49)</f>
        <v>332800.76798413572</v>
      </c>
      <c r="AL50" s="330"/>
      <c r="AM50" s="11">
        <f>SUM(AM42:AM49)</f>
        <v>455684.7416722601</v>
      </c>
      <c r="AN50" s="12">
        <f>SUM(AN42:AN49)</f>
        <v>7654.7985091840001</v>
      </c>
      <c r="AO50" s="237">
        <f>SUM(AO42:AO49)</f>
        <v>2.4600000000000004</v>
      </c>
      <c r="AP50" s="12">
        <f>SUM(AP42:AP49)</f>
        <v>0</v>
      </c>
      <c r="AQ50" s="12">
        <f>SUM(AQ42:AQ49)</f>
        <v>1629</v>
      </c>
      <c r="AR50" s="12"/>
      <c r="AS50" s="214">
        <f>SUM(AS42:AS49)</f>
        <v>464968.54018144414</v>
      </c>
      <c r="AT50" s="330"/>
      <c r="AU50" s="11">
        <f>SUM(AU42:AU49)</f>
        <v>0</v>
      </c>
      <c r="AV50" s="12">
        <f>SUM(AV42:AV49)</f>
        <v>0</v>
      </c>
      <c r="AW50" s="237">
        <f>SUM(AW42:AW49)</f>
        <v>0</v>
      </c>
      <c r="AX50" s="12">
        <f>SUM(AX42:AX49)</f>
        <v>0</v>
      </c>
      <c r="AY50" s="12">
        <f>SUM(AY42:AY49)</f>
        <v>0</v>
      </c>
      <c r="AZ50" s="12"/>
      <c r="BA50" s="214">
        <f>SUM(BA42:BA49)</f>
        <v>0</v>
      </c>
    </row>
    <row r="51" spans="1:53" ht="12" customHeight="1" x14ac:dyDescent="0.2">
      <c r="A51" s="245"/>
      <c r="B51" s="5"/>
      <c r="C51" s="5"/>
      <c r="D51" s="5"/>
      <c r="E51" s="5"/>
      <c r="F51" s="223"/>
      <c r="G51" s="5"/>
      <c r="H51" s="236"/>
      <c r="I51" s="5"/>
      <c r="J51" s="5"/>
      <c r="K51" s="5"/>
      <c r="L51" s="224"/>
      <c r="M51" s="333"/>
      <c r="N51" s="9"/>
      <c r="O51" s="222"/>
      <c r="P51" s="236"/>
      <c r="Q51" s="222"/>
      <c r="R51" s="222"/>
      <c r="S51" s="222"/>
      <c r="T51" s="222"/>
      <c r="U51" s="216"/>
      <c r="V51" s="333"/>
      <c r="W51" s="223"/>
      <c r="X51" s="7"/>
      <c r="Y51" s="238"/>
      <c r="Z51" s="5"/>
      <c r="AA51" s="5"/>
      <c r="AB51" s="5"/>
      <c r="AC51" s="224"/>
      <c r="AD51" s="333"/>
      <c r="AE51" s="223"/>
      <c r="AF51" s="7"/>
      <c r="AG51" s="238"/>
      <c r="AH51" s="5"/>
      <c r="AI51" s="5"/>
      <c r="AJ51" s="5"/>
      <c r="AK51" s="224"/>
      <c r="AL51" s="333"/>
      <c r="AM51" s="9"/>
      <c r="AN51" s="7"/>
      <c r="AO51" s="236"/>
      <c r="AP51" s="5"/>
      <c r="AQ51" s="5"/>
      <c r="AR51" s="5"/>
      <c r="AS51" s="224"/>
      <c r="AT51" s="333"/>
      <c r="AU51" s="9"/>
      <c r="AV51" s="7"/>
      <c r="AW51" s="236"/>
      <c r="AX51" s="5"/>
      <c r="AY51" s="5"/>
      <c r="AZ51" s="5"/>
      <c r="BA51" s="224"/>
    </row>
    <row r="52" spans="1:53" ht="12" customHeight="1" x14ac:dyDescent="0.2">
      <c r="A52" s="5" t="s">
        <v>711</v>
      </c>
      <c r="B52" s="5" t="s">
        <v>712</v>
      </c>
      <c r="C52" s="5" t="s">
        <v>253</v>
      </c>
      <c r="D52" s="5"/>
      <c r="E52" s="5" t="s">
        <v>644</v>
      </c>
      <c r="F52" s="9">
        <v>0</v>
      </c>
      <c r="G52" s="7">
        <v>0</v>
      </c>
      <c r="H52" s="236">
        <v>0</v>
      </c>
      <c r="I52" s="7">
        <v>0</v>
      </c>
      <c r="J52" s="7">
        <v>0</v>
      </c>
      <c r="K52" s="5"/>
      <c r="L52" s="216"/>
      <c r="M52" s="333"/>
      <c r="N52" s="9">
        <v>19841</v>
      </c>
      <c r="O52" s="7">
        <v>0</v>
      </c>
      <c r="P52" s="236">
        <v>0.15</v>
      </c>
      <c r="Q52" s="7">
        <v>0</v>
      </c>
      <c r="R52" s="7">
        <v>0</v>
      </c>
      <c r="S52" s="7"/>
      <c r="T52" s="7"/>
      <c r="U52" s="216">
        <f>N52+O52+Q52+R52</f>
        <v>19841</v>
      </c>
      <c r="V52" s="333"/>
      <c r="W52" s="9">
        <v>0</v>
      </c>
      <c r="X52" s="7">
        <v>0</v>
      </c>
      <c r="Y52" s="236">
        <v>0.2</v>
      </c>
      <c r="Z52" s="5">
        <v>0</v>
      </c>
      <c r="AA52" s="5">
        <v>0</v>
      </c>
      <c r="AB52" s="5"/>
      <c r="AC52" s="216">
        <f>W52+X52+Z52+AA52</f>
        <v>0</v>
      </c>
      <c r="AD52" s="333"/>
      <c r="AE52" s="9">
        <v>0</v>
      </c>
      <c r="AF52" s="7">
        <v>0</v>
      </c>
      <c r="AG52" s="236">
        <v>0</v>
      </c>
      <c r="AH52" s="7">
        <v>0</v>
      </c>
      <c r="AI52" s="7">
        <v>0</v>
      </c>
      <c r="AJ52" s="5"/>
      <c r="AK52" s="216">
        <f>AE52+AF52+AH52+AI52</f>
        <v>0</v>
      </c>
      <c r="AL52" s="333"/>
      <c r="AM52" s="9">
        <v>0</v>
      </c>
      <c r="AN52" s="7">
        <v>0</v>
      </c>
      <c r="AO52" s="236">
        <v>0</v>
      </c>
      <c r="AP52" s="7">
        <v>0</v>
      </c>
      <c r="AQ52" s="7">
        <v>0</v>
      </c>
      <c r="AR52" s="5"/>
      <c r="AS52" s="216">
        <f>AM52+AN52+AP52+AQ52</f>
        <v>0</v>
      </c>
      <c r="AT52" s="333"/>
      <c r="AU52" s="9">
        <v>0</v>
      </c>
      <c r="AV52" s="7">
        <v>0</v>
      </c>
      <c r="AW52" s="236">
        <v>0</v>
      </c>
      <c r="AX52" s="7">
        <v>0</v>
      </c>
      <c r="AY52" s="7">
        <v>0</v>
      </c>
      <c r="AZ52" s="5"/>
      <c r="BA52" s="216">
        <f>AU52+AV52+AX52+AY52</f>
        <v>0</v>
      </c>
    </row>
    <row r="53" spans="1:53" ht="12" customHeight="1" x14ac:dyDescent="0.2">
      <c r="A53" s="5" t="s">
        <v>711</v>
      </c>
      <c r="B53" s="5" t="s">
        <v>713</v>
      </c>
      <c r="C53" s="5" t="s">
        <v>18</v>
      </c>
      <c r="D53" s="5"/>
      <c r="E53" s="5" t="s">
        <v>644</v>
      </c>
      <c r="F53" s="9">
        <v>0</v>
      </c>
      <c r="G53" s="7">
        <v>0</v>
      </c>
      <c r="H53" s="236">
        <v>0</v>
      </c>
      <c r="I53" s="7">
        <v>0</v>
      </c>
      <c r="J53" s="7">
        <v>0</v>
      </c>
      <c r="K53" s="5"/>
      <c r="L53" s="216"/>
      <c r="M53" s="333"/>
      <c r="N53" s="9">
        <v>71950</v>
      </c>
      <c r="O53" s="7">
        <v>0</v>
      </c>
      <c r="P53" s="236">
        <v>0.56999999999999995</v>
      </c>
      <c r="Q53" s="7">
        <v>0</v>
      </c>
      <c r="R53" s="7">
        <v>0</v>
      </c>
      <c r="S53" s="7"/>
      <c r="T53" s="7"/>
      <c r="U53" s="216">
        <f>N53+O53+Q53+R53</f>
        <v>71950</v>
      </c>
      <c r="V53" s="333"/>
      <c r="W53" s="9">
        <v>55000</v>
      </c>
      <c r="X53" s="7">
        <v>5000</v>
      </c>
      <c r="Y53" s="236">
        <v>0.3</v>
      </c>
      <c r="Z53" s="7">
        <v>5210</v>
      </c>
      <c r="AA53" s="5">
        <v>0</v>
      </c>
      <c r="AB53" s="5"/>
      <c r="AC53" s="216">
        <f>W53+X53+Z53+AA53</f>
        <v>65210</v>
      </c>
      <c r="AD53" s="333"/>
      <c r="AE53" s="9">
        <v>21420</v>
      </c>
      <c r="AF53" s="7">
        <v>2822</v>
      </c>
      <c r="AG53" s="236">
        <v>0.15</v>
      </c>
      <c r="AH53" s="7">
        <v>2900</v>
      </c>
      <c r="AI53" s="7">
        <v>0</v>
      </c>
      <c r="AJ53" s="5"/>
      <c r="AK53" s="216">
        <f>AE53+AF53+AH53+AI53</f>
        <v>27142</v>
      </c>
      <c r="AL53" s="333"/>
      <c r="AM53" s="9">
        <v>0</v>
      </c>
      <c r="AN53" s="7">
        <v>0</v>
      </c>
      <c r="AO53" s="236">
        <v>0</v>
      </c>
      <c r="AP53" s="7">
        <v>0</v>
      </c>
      <c r="AQ53" s="7">
        <v>0</v>
      </c>
      <c r="AR53" s="5"/>
      <c r="AS53" s="216">
        <f>AM53+AN53+AP53+AQ53</f>
        <v>0</v>
      </c>
      <c r="AT53" s="333"/>
      <c r="AU53" s="9">
        <v>0</v>
      </c>
      <c r="AV53" s="7">
        <v>0</v>
      </c>
      <c r="AW53" s="236">
        <v>0</v>
      </c>
      <c r="AX53" s="7">
        <v>0</v>
      </c>
      <c r="AY53" s="7">
        <v>0</v>
      </c>
      <c r="AZ53" s="5"/>
      <c r="BA53" s="216">
        <f>AU53+AV53+AX53+AY53</f>
        <v>0</v>
      </c>
    </row>
    <row r="54" spans="1:53" ht="12" customHeight="1" x14ac:dyDescent="0.2">
      <c r="A54" s="5" t="s">
        <v>711</v>
      </c>
      <c r="B54" s="5" t="s">
        <v>714</v>
      </c>
      <c r="C54" s="5" t="s">
        <v>18</v>
      </c>
      <c r="D54" s="5"/>
      <c r="E54" s="5" t="s">
        <v>644</v>
      </c>
      <c r="F54" s="9">
        <v>0</v>
      </c>
      <c r="G54" s="7">
        <v>0</v>
      </c>
      <c r="H54" s="236">
        <v>0</v>
      </c>
      <c r="I54" s="7">
        <v>0</v>
      </c>
      <c r="J54" s="7">
        <v>0</v>
      </c>
      <c r="K54" s="5"/>
      <c r="L54" s="216"/>
      <c r="M54" s="333"/>
      <c r="N54" s="9">
        <v>64285</v>
      </c>
      <c r="O54" s="7">
        <v>0</v>
      </c>
      <c r="P54" s="236">
        <v>0.5</v>
      </c>
      <c r="Q54" s="7">
        <v>0</v>
      </c>
      <c r="R54" s="7">
        <v>0</v>
      </c>
      <c r="S54" s="7"/>
      <c r="T54" s="7"/>
      <c r="U54" s="216">
        <f>N54+O54+Q54+R54</f>
        <v>64285</v>
      </c>
      <c r="V54" s="333"/>
      <c r="W54" s="9">
        <v>50000</v>
      </c>
      <c r="X54" s="7">
        <v>0</v>
      </c>
      <c r="Y54" s="236">
        <v>0.24</v>
      </c>
      <c r="Z54" s="5">
        <v>0</v>
      </c>
      <c r="AA54" s="5">
        <v>0</v>
      </c>
      <c r="AB54" s="5"/>
      <c r="AC54" s="216">
        <f>W54+X54+Z54+AA54</f>
        <v>50000</v>
      </c>
      <c r="AD54" s="333"/>
      <c r="AE54" s="9">
        <v>14251</v>
      </c>
      <c r="AF54" s="7">
        <v>0</v>
      </c>
      <c r="AG54" s="236">
        <v>0.1</v>
      </c>
      <c r="AH54" s="7">
        <v>0</v>
      </c>
      <c r="AI54" s="7">
        <v>0</v>
      </c>
      <c r="AJ54" s="5"/>
      <c r="AK54" s="216">
        <f>AE54+AF54+AH54+AI54</f>
        <v>14251</v>
      </c>
      <c r="AL54" s="333"/>
      <c r="AM54" s="9">
        <v>0</v>
      </c>
      <c r="AN54" s="7">
        <v>0</v>
      </c>
      <c r="AO54" s="236">
        <v>0</v>
      </c>
      <c r="AP54" s="7">
        <v>0</v>
      </c>
      <c r="AQ54" s="7">
        <v>0</v>
      </c>
      <c r="AR54" s="5"/>
      <c r="AS54" s="216">
        <f>AM54+AN54+AP54+AQ54</f>
        <v>0</v>
      </c>
      <c r="AT54" s="333"/>
      <c r="AU54" s="9">
        <v>0</v>
      </c>
      <c r="AV54" s="7">
        <v>0</v>
      </c>
      <c r="AW54" s="236">
        <v>0</v>
      </c>
      <c r="AX54" s="7">
        <v>0</v>
      </c>
      <c r="AY54" s="7">
        <v>0</v>
      </c>
      <c r="AZ54" s="5"/>
      <c r="BA54" s="216">
        <f>AU54+AV54+AX54+AY54</f>
        <v>0</v>
      </c>
    </row>
    <row r="55" spans="1:53" ht="12" customHeight="1" x14ac:dyDescent="0.2">
      <c r="A55" s="5" t="s">
        <v>711</v>
      </c>
      <c r="B55" s="5" t="s">
        <v>729</v>
      </c>
      <c r="C55" s="5" t="s">
        <v>18</v>
      </c>
      <c r="D55" s="5"/>
      <c r="E55" s="5" t="s">
        <v>644</v>
      </c>
      <c r="F55" s="9">
        <v>0</v>
      </c>
      <c r="G55" s="7">
        <v>0</v>
      </c>
      <c r="H55" s="236">
        <v>0</v>
      </c>
      <c r="I55" s="7">
        <v>0</v>
      </c>
      <c r="J55" s="7">
        <v>0</v>
      </c>
      <c r="K55" s="5"/>
      <c r="L55" s="216"/>
      <c r="M55" s="333"/>
      <c r="N55" s="9">
        <v>29096</v>
      </c>
      <c r="O55" s="7">
        <v>0</v>
      </c>
      <c r="P55" s="236">
        <v>0.2</v>
      </c>
      <c r="Q55" s="7">
        <v>0</v>
      </c>
      <c r="R55" s="7">
        <v>0</v>
      </c>
      <c r="S55" s="7"/>
      <c r="T55" s="7"/>
      <c r="U55" s="216">
        <f>N55+O55+Q55+R55</f>
        <v>29096</v>
      </c>
      <c r="V55" s="333"/>
      <c r="W55" s="9">
        <v>40000</v>
      </c>
      <c r="X55" s="7">
        <v>0</v>
      </c>
      <c r="Y55" s="236">
        <v>0.2</v>
      </c>
      <c r="Z55" s="5">
        <v>0</v>
      </c>
      <c r="AA55" s="5">
        <v>0</v>
      </c>
      <c r="AB55" s="5"/>
      <c r="AC55" s="216">
        <f>W55+X55+Z55+AA55</f>
        <v>40000</v>
      </c>
      <c r="AD55" s="333"/>
      <c r="AE55" s="9">
        <v>14496</v>
      </c>
      <c r="AF55" s="7">
        <v>0</v>
      </c>
      <c r="AG55" s="236">
        <v>0.1</v>
      </c>
      <c r="AH55" s="7">
        <v>0</v>
      </c>
      <c r="AI55" s="7">
        <v>0</v>
      </c>
      <c r="AJ55" s="5"/>
      <c r="AK55" s="216">
        <f>AE55+AF55+AH55+AI55</f>
        <v>14496</v>
      </c>
      <c r="AL55" s="333"/>
      <c r="AM55" s="9">
        <v>0</v>
      </c>
      <c r="AN55" s="7">
        <v>0</v>
      </c>
      <c r="AO55" s="236">
        <v>0</v>
      </c>
      <c r="AP55" s="7">
        <v>0</v>
      </c>
      <c r="AQ55" s="7">
        <v>0</v>
      </c>
      <c r="AR55" s="5"/>
      <c r="AS55" s="216">
        <f>AM55+AN55+AP55+AQ55</f>
        <v>0</v>
      </c>
      <c r="AT55" s="333"/>
      <c r="AU55" s="9">
        <v>0</v>
      </c>
      <c r="AV55" s="7">
        <v>0</v>
      </c>
      <c r="AW55" s="236">
        <v>0</v>
      </c>
      <c r="AX55" s="7">
        <v>0</v>
      </c>
      <c r="AY55" s="7">
        <v>0</v>
      </c>
      <c r="AZ55" s="5"/>
      <c r="BA55" s="216">
        <f>AU55+AV55+AX55+AY55</f>
        <v>0</v>
      </c>
    </row>
    <row r="56" spans="1:53" ht="12" customHeight="1" thickBot="1" x14ac:dyDescent="0.25">
      <c r="A56" s="245"/>
      <c r="B56" s="5"/>
      <c r="C56" s="5"/>
      <c r="D56" s="5"/>
      <c r="E56" s="5"/>
      <c r="F56" s="9"/>
      <c r="G56" s="5"/>
      <c r="H56" s="236"/>
      <c r="I56" s="5"/>
      <c r="J56" s="5"/>
      <c r="K56" s="5"/>
      <c r="L56" s="216"/>
      <c r="M56" s="333"/>
      <c r="N56" s="9"/>
      <c r="O56" s="7"/>
      <c r="P56" s="236"/>
      <c r="Q56" s="7"/>
      <c r="R56" s="7"/>
      <c r="S56" s="7"/>
      <c r="T56" s="7"/>
      <c r="U56" s="216"/>
      <c r="V56" s="333"/>
      <c r="W56" s="9"/>
      <c r="X56" s="7"/>
      <c r="Y56" s="236"/>
      <c r="Z56" s="5"/>
      <c r="AA56" s="5"/>
      <c r="AB56" s="5"/>
      <c r="AC56" s="224"/>
      <c r="AD56" s="333"/>
      <c r="AE56" s="9"/>
      <c r="AF56" s="7"/>
      <c r="AG56" s="236"/>
      <c r="AH56" s="5"/>
      <c r="AI56" s="5"/>
      <c r="AJ56" s="5"/>
      <c r="AK56" s="224"/>
      <c r="AL56" s="333"/>
      <c r="AM56" s="9"/>
      <c r="AN56" s="7"/>
      <c r="AO56" s="236"/>
      <c r="AP56" s="5"/>
      <c r="AQ56" s="5"/>
      <c r="AR56" s="5"/>
      <c r="AS56" s="224"/>
      <c r="AT56" s="333"/>
      <c r="AU56" s="9"/>
      <c r="AV56" s="7"/>
      <c r="AW56" s="236"/>
      <c r="AX56" s="5"/>
      <c r="AY56" s="5"/>
      <c r="AZ56" s="5"/>
      <c r="BA56" s="224"/>
    </row>
    <row r="57" spans="1:53" ht="12" customHeight="1" thickBot="1" x14ac:dyDescent="0.25">
      <c r="A57" s="250" t="s">
        <v>711</v>
      </c>
      <c r="B57" s="251" t="s">
        <v>14</v>
      </c>
      <c r="C57" s="252"/>
      <c r="D57" s="253"/>
      <c r="E57" s="16"/>
      <c r="F57" s="11"/>
      <c r="G57" s="12"/>
      <c r="H57" s="237"/>
      <c r="I57" s="12"/>
      <c r="J57" s="12"/>
      <c r="K57" s="12"/>
      <c r="L57" s="214">
        <f>SUM(L52:L56)</f>
        <v>0</v>
      </c>
      <c r="M57" s="330"/>
      <c r="N57" s="11">
        <f>SUM(N41:N56)</f>
        <v>185172</v>
      </c>
      <c r="O57" s="12">
        <f>SUM(O41:O56)</f>
        <v>0</v>
      </c>
      <c r="P57" s="237">
        <f>SUM(P41:P56)</f>
        <v>1.42</v>
      </c>
      <c r="Q57" s="12">
        <f>SUM(Q41:Q56)</f>
        <v>0</v>
      </c>
      <c r="R57" s="12">
        <f>SUM(R41:R56)</f>
        <v>0</v>
      </c>
      <c r="S57" s="12"/>
      <c r="T57" s="356"/>
      <c r="U57" s="214">
        <f>SUM(U52:U56)</f>
        <v>185172</v>
      </c>
      <c r="V57" s="330"/>
      <c r="W57" s="11">
        <f>SUM(W41:W56)</f>
        <v>145000</v>
      </c>
      <c r="X57" s="12">
        <f>SUM(X41:X56)</f>
        <v>5000</v>
      </c>
      <c r="Y57" s="237">
        <f>SUM(Y41:Y56)</f>
        <v>0.94</v>
      </c>
      <c r="Z57" s="12">
        <f>SUM(Z41:Z56)</f>
        <v>5210</v>
      </c>
      <c r="AA57" s="12">
        <f>SUM(AA41:AA56)</f>
        <v>0</v>
      </c>
      <c r="AB57" s="12"/>
      <c r="AC57" s="214">
        <f>SUM(AC52:AC56)</f>
        <v>155210</v>
      </c>
      <c r="AD57" s="330"/>
      <c r="AE57" s="11">
        <f>SUM(AE41:AE56)</f>
        <v>699420.84954267135</v>
      </c>
      <c r="AF57" s="12">
        <f>SUM(AF41:AF56)</f>
        <v>17685.686425600001</v>
      </c>
      <c r="AG57" s="237">
        <f>SUM(AG41:AG56)</f>
        <v>3.9500000000000006</v>
      </c>
      <c r="AH57" s="12">
        <f>SUM(AH41:AH56)</f>
        <v>2900</v>
      </c>
      <c r="AI57" s="12">
        <f>SUM(AI41:AI56)</f>
        <v>1484</v>
      </c>
      <c r="AJ57" s="12"/>
      <c r="AK57" s="214">
        <f>SUM(AK52:AK56)</f>
        <v>55889</v>
      </c>
      <c r="AL57" s="330"/>
      <c r="AM57" s="11">
        <f>SUM(AM51:AM56)</f>
        <v>0</v>
      </c>
      <c r="AN57" s="12">
        <f>SUM(AN51:AN56)</f>
        <v>0</v>
      </c>
      <c r="AO57" s="237">
        <f>SUM(AO51:AO56)</f>
        <v>0</v>
      </c>
      <c r="AP57" s="12">
        <f>SUM(AP41:AP56)</f>
        <v>0</v>
      </c>
      <c r="AQ57" s="12">
        <f>SUM(AQ51:AQ56)</f>
        <v>0</v>
      </c>
      <c r="AR57" s="12"/>
      <c r="AS57" s="214">
        <f>SUM(AS51:AS56)</f>
        <v>0</v>
      </c>
      <c r="AT57" s="330"/>
      <c r="AU57" s="11">
        <f>SUM(AU51:AU56)</f>
        <v>0</v>
      </c>
      <c r="AV57" s="12">
        <f>SUM(AV51:AV56)</f>
        <v>0</v>
      </c>
      <c r="AW57" s="237">
        <f>SUM(AW51:AW56)</f>
        <v>0</v>
      </c>
      <c r="AX57" s="12">
        <f>SUM(AX41:AX56)</f>
        <v>0</v>
      </c>
      <c r="AY57" s="12">
        <f>SUM(AY51:AY56)</f>
        <v>0</v>
      </c>
      <c r="AZ57" s="12"/>
      <c r="BA57" s="214">
        <f>SUM(BA51:BA56)</f>
        <v>0</v>
      </c>
    </row>
    <row r="58" spans="1:53" ht="12" customHeight="1" x14ac:dyDescent="0.2">
      <c r="A58" s="5"/>
      <c r="B58" s="5"/>
      <c r="C58" s="5"/>
      <c r="D58" s="5"/>
      <c r="E58" s="221"/>
      <c r="F58" s="223"/>
      <c r="G58" s="222"/>
      <c r="H58" s="238"/>
      <c r="I58" s="222"/>
      <c r="J58" s="222"/>
      <c r="K58" s="222"/>
      <c r="L58" s="224"/>
      <c r="M58" s="333"/>
      <c r="N58" s="223"/>
      <c r="O58" s="222"/>
      <c r="P58" s="238"/>
      <c r="Q58" s="222"/>
      <c r="R58" s="222"/>
      <c r="S58" s="222"/>
      <c r="T58" s="357"/>
      <c r="U58" s="224"/>
      <c r="V58" s="333"/>
      <c r="W58" s="223"/>
      <c r="X58" s="222"/>
      <c r="Y58" s="238"/>
      <c r="Z58" s="222"/>
      <c r="AA58" s="222"/>
      <c r="AB58" s="222"/>
      <c r="AC58" s="224"/>
      <c r="AD58" s="333"/>
      <c r="AE58" s="223"/>
      <c r="AF58" s="222"/>
      <c r="AG58" s="238"/>
      <c r="AH58" s="222"/>
      <c r="AI58" s="222"/>
      <c r="AJ58" s="222"/>
      <c r="AK58" s="224"/>
      <c r="AL58" s="333"/>
      <c r="AM58" s="223"/>
      <c r="AN58" s="222"/>
      <c r="AO58" s="238"/>
      <c r="AP58" s="222"/>
      <c r="AQ58" s="222"/>
      <c r="AR58" s="222"/>
      <c r="AS58" s="224"/>
      <c r="AT58" s="333"/>
      <c r="AU58" s="223"/>
      <c r="AV58" s="222"/>
      <c r="AW58" s="238"/>
      <c r="AX58" s="222"/>
      <c r="AY58" s="222"/>
      <c r="AZ58" s="222"/>
      <c r="BA58" s="224"/>
    </row>
    <row r="59" spans="1:53" ht="12" customHeight="1" x14ac:dyDescent="0.2">
      <c r="A59" s="5" t="s">
        <v>597</v>
      </c>
      <c r="B59" s="5" t="s">
        <v>600</v>
      </c>
      <c r="C59" s="5" t="s">
        <v>25</v>
      </c>
      <c r="D59" s="5"/>
      <c r="E59" s="5" t="s">
        <v>26</v>
      </c>
      <c r="F59" s="9">
        <v>66900</v>
      </c>
      <c r="G59" s="7">
        <v>1425</v>
      </c>
      <c r="H59" s="236">
        <v>0.45</v>
      </c>
      <c r="I59" s="7">
        <v>0</v>
      </c>
      <c r="J59" s="7">
        <v>0</v>
      </c>
      <c r="K59" s="92"/>
      <c r="L59" s="216">
        <f>F59+G59+I59+J59</f>
        <v>68325</v>
      </c>
      <c r="M59" s="332"/>
      <c r="N59" s="9">
        <v>47000</v>
      </c>
      <c r="O59" s="7">
        <v>1425</v>
      </c>
      <c r="P59" s="236">
        <v>0.3</v>
      </c>
      <c r="Q59" s="7">
        <v>4000</v>
      </c>
      <c r="R59" s="7">
        <v>0</v>
      </c>
      <c r="S59" s="92"/>
      <c r="T59" s="355">
        <v>1</v>
      </c>
      <c r="U59" s="216">
        <f>N59+O59+Q59+R59</f>
        <v>52425</v>
      </c>
      <c r="V59" s="332"/>
      <c r="W59" s="9">
        <v>0</v>
      </c>
      <c r="X59" s="7">
        <v>0</v>
      </c>
      <c r="Y59" s="236">
        <v>0</v>
      </c>
      <c r="Z59" s="7">
        <v>0</v>
      </c>
      <c r="AA59" s="7">
        <v>0</v>
      </c>
      <c r="AB59" s="92" t="s">
        <v>17</v>
      </c>
      <c r="AC59" s="216">
        <f>W59+X59+Z59+AA59</f>
        <v>0</v>
      </c>
      <c r="AD59" s="332"/>
      <c r="AE59" s="9">
        <v>0</v>
      </c>
      <c r="AF59" s="7">
        <v>0</v>
      </c>
      <c r="AG59" s="236">
        <v>0</v>
      </c>
      <c r="AH59" s="7">
        <v>0</v>
      </c>
      <c r="AI59" s="7">
        <v>0</v>
      </c>
      <c r="AJ59" s="92" t="s">
        <v>17</v>
      </c>
      <c r="AK59" s="216">
        <f>AE59+AF59+AH59+AI59</f>
        <v>0</v>
      </c>
      <c r="AL59" s="332"/>
      <c r="AM59" s="9">
        <v>0</v>
      </c>
      <c r="AN59" s="7">
        <v>0</v>
      </c>
      <c r="AO59" s="236">
        <v>0</v>
      </c>
      <c r="AP59" s="7">
        <v>0</v>
      </c>
      <c r="AQ59" s="7">
        <v>0</v>
      </c>
      <c r="AR59" s="92" t="s">
        <v>17</v>
      </c>
      <c r="AS59" s="216">
        <f>AM59+AN59+AP59+AQ59</f>
        <v>0</v>
      </c>
      <c r="AT59" s="332"/>
      <c r="AU59" s="9">
        <v>0</v>
      </c>
      <c r="AV59" s="7">
        <v>0</v>
      </c>
      <c r="AW59" s="236">
        <v>0</v>
      </c>
      <c r="AX59" s="7">
        <v>0</v>
      </c>
      <c r="AY59" s="7">
        <v>0</v>
      </c>
      <c r="AZ59" s="92" t="s">
        <v>17</v>
      </c>
      <c r="BA59" s="216">
        <f>AU59+AV59+AX59+AY59</f>
        <v>0</v>
      </c>
    </row>
    <row r="60" spans="1:53" ht="12" customHeight="1" x14ac:dyDescent="0.2">
      <c r="A60" s="5" t="s">
        <v>597</v>
      </c>
      <c r="B60" s="5" t="s">
        <v>598</v>
      </c>
      <c r="C60" s="5" t="s">
        <v>194</v>
      </c>
      <c r="D60" s="5"/>
      <c r="E60" s="5" t="s">
        <v>26</v>
      </c>
      <c r="F60" s="9">
        <v>102230</v>
      </c>
      <c r="G60" s="7">
        <v>1425</v>
      </c>
      <c r="H60" s="236">
        <v>0.55000000000000004</v>
      </c>
      <c r="I60" s="7">
        <v>0</v>
      </c>
      <c r="J60" s="7">
        <v>0</v>
      </c>
      <c r="K60" s="92"/>
      <c r="L60" s="216">
        <f>F60+G60+I60+J60</f>
        <v>103655</v>
      </c>
      <c r="M60" s="332"/>
      <c r="N60" s="9">
        <v>76580</v>
      </c>
      <c r="O60" s="7">
        <v>1425</v>
      </c>
      <c r="P60" s="236">
        <v>0.4</v>
      </c>
      <c r="Q60" s="7">
        <v>0</v>
      </c>
      <c r="R60" s="7">
        <v>0</v>
      </c>
      <c r="S60" s="92"/>
      <c r="T60" s="355">
        <v>1</v>
      </c>
      <c r="U60" s="216">
        <f>N60+O60+Q60+R60</f>
        <v>78005</v>
      </c>
      <c r="V60" s="332"/>
      <c r="W60" s="9">
        <v>0</v>
      </c>
      <c r="X60" s="7">
        <v>0</v>
      </c>
      <c r="Y60" s="236">
        <v>0</v>
      </c>
      <c r="Z60" s="7">
        <v>0</v>
      </c>
      <c r="AA60" s="7">
        <v>0</v>
      </c>
      <c r="AB60" s="92"/>
      <c r="AC60" s="216">
        <f>W60+X60+Z60+AA60</f>
        <v>0</v>
      </c>
      <c r="AD60" s="332"/>
      <c r="AE60" s="9">
        <v>0</v>
      </c>
      <c r="AF60" s="7">
        <v>0</v>
      </c>
      <c r="AG60" s="236">
        <v>0</v>
      </c>
      <c r="AH60" s="7">
        <v>0</v>
      </c>
      <c r="AI60" s="7">
        <v>0</v>
      </c>
      <c r="AJ60" s="92"/>
      <c r="AK60" s="216">
        <f>AE60+AF60+AH60+AI60</f>
        <v>0</v>
      </c>
      <c r="AL60" s="332"/>
      <c r="AM60" s="9">
        <v>0</v>
      </c>
      <c r="AN60" s="7">
        <v>0</v>
      </c>
      <c r="AO60" s="236">
        <v>0</v>
      </c>
      <c r="AP60" s="7">
        <v>0</v>
      </c>
      <c r="AQ60" s="7">
        <v>0</v>
      </c>
      <c r="AR60" s="92"/>
      <c r="AS60" s="216">
        <f>AM60+AN60+AP60+AQ60</f>
        <v>0</v>
      </c>
      <c r="AT60" s="332"/>
      <c r="AU60" s="9">
        <v>0</v>
      </c>
      <c r="AV60" s="7">
        <v>0</v>
      </c>
      <c r="AW60" s="236">
        <v>0</v>
      </c>
      <c r="AX60" s="7">
        <v>0</v>
      </c>
      <c r="AY60" s="7">
        <v>0</v>
      </c>
      <c r="AZ60" s="92"/>
      <c r="BA60" s="216">
        <f>AU60+AV60+AX60+AY60</f>
        <v>0</v>
      </c>
    </row>
    <row r="61" spans="1:53" ht="12" customHeight="1" x14ac:dyDescent="0.2">
      <c r="A61" s="5" t="s">
        <v>597</v>
      </c>
      <c r="B61" s="5" t="s">
        <v>599</v>
      </c>
      <c r="C61" s="5" t="s">
        <v>194</v>
      </c>
      <c r="D61" s="5"/>
      <c r="E61" s="5" t="s">
        <v>644</v>
      </c>
      <c r="F61" s="9">
        <v>17500</v>
      </c>
      <c r="G61" s="7">
        <v>0</v>
      </c>
      <c r="H61" s="236">
        <v>0.17</v>
      </c>
      <c r="I61" s="7">
        <v>0</v>
      </c>
      <c r="J61" s="7">
        <v>0</v>
      </c>
      <c r="K61" s="92"/>
      <c r="L61" s="216">
        <f>F61+G61+I61+J61</f>
        <v>17500</v>
      </c>
      <c r="M61" s="332"/>
      <c r="N61" s="9">
        <v>11200</v>
      </c>
      <c r="O61" s="7">
        <v>0</v>
      </c>
      <c r="P61" s="236">
        <v>0.11</v>
      </c>
      <c r="Q61" s="7">
        <v>0</v>
      </c>
      <c r="R61" s="7">
        <v>0</v>
      </c>
      <c r="S61" s="92"/>
      <c r="T61" s="355">
        <v>1</v>
      </c>
      <c r="U61" s="216">
        <f>N61+O61+Q61+R61</f>
        <v>11200</v>
      </c>
      <c r="V61" s="332"/>
      <c r="W61" s="9">
        <v>0</v>
      </c>
      <c r="X61" s="7">
        <v>0</v>
      </c>
      <c r="Y61" s="236">
        <v>0</v>
      </c>
      <c r="Z61" s="7">
        <v>0</v>
      </c>
      <c r="AA61" s="7">
        <v>0</v>
      </c>
      <c r="AB61" s="92"/>
      <c r="AC61" s="216">
        <f>W61+X61+Z61+AA61</f>
        <v>0</v>
      </c>
      <c r="AD61" s="332"/>
      <c r="AE61" s="9">
        <v>0</v>
      </c>
      <c r="AF61" s="7">
        <v>0</v>
      </c>
      <c r="AG61" s="236">
        <v>0</v>
      </c>
      <c r="AH61" s="7">
        <v>0</v>
      </c>
      <c r="AI61" s="7">
        <v>0</v>
      </c>
      <c r="AJ61" s="92"/>
      <c r="AK61" s="216">
        <f>AE61+AF61+AH61+AI61</f>
        <v>0</v>
      </c>
      <c r="AL61" s="332"/>
      <c r="AM61" s="9">
        <v>0</v>
      </c>
      <c r="AN61" s="7">
        <v>0</v>
      </c>
      <c r="AO61" s="236">
        <v>0</v>
      </c>
      <c r="AP61" s="7">
        <v>0</v>
      </c>
      <c r="AQ61" s="7">
        <v>0</v>
      </c>
      <c r="AR61" s="92"/>
      <c r="AS61" s="216">
        <f>AM61+AN61+AP61+AQ61</f>
        <v>0</v>
      </c>
      <c r="AT61" s="332"/>
      <c r="AU61" s="9">
        <v>0</v>
      </c>
      <c r="AV61" s="7">
        <v>0</v>
      </c>
      <c r="AW61" s="236">
        <v>0</v>
      </c>
      <c r="AX61" s="7">
        <v>0</v>
      </c>
      <c r="AY61" s="7">
        <v>0</v>
      </c>
      <c r="AZ61" s="92"/>
      <c r="BA61" s="216">
        <f>AU61+AV61+AX61+AY61</f>
        <v>0</v>
      </c>
    </row>
    <row r="62" spans="1:53" ht="12" customHeight="1" x14ac:dyDescent="0.2">
      <c r="A62" s="5" t="s">
        <v>597</v>
      </c>
      <c r="B62" s="5" t="s">
        <v>592</v>
      </c>
      <c r="C62" s="5" t="s">
        <v>27</v>
      </c>
      <c r="D62" s="5"/>
      <c r="E62" s="5" t="s">
        <v>644</v>
      </c>
      <c r="F62" s="9">
        <v>13400</v>
      </c>
      <c r="G62" s="7">
        <v>0</v>
      </c>
      <c r="H62" s="236">
        <v>0.17</v>
      </c>
      <c r="I62" s="7">
        <v>0</v>
      </c>
      <c r="J62" s="7">
        <v>0</v>
      </c>
      <c r="K62" s="92"/>
      <c r="L62" s="216">
        <f>F62+G62+I62+J62</f>
        <v>13400</v>
      </c>
      <c r="M62" s="332"/>
      <c r="N62" s="9">
        <v>0</v>
      </c>
      <c r="O62" s="7">
        <v>0</v>
      </c>
      <c r="P62" s="236">
        <v>0</v>
      </c>
      <c r="Q62" s="7">
        <v>0</v>
      </c>
      <c r="R62" s="7">
        <v>0</v>
      </c>
      <c r="S62" s="92"/>
      <c r="T62" s="355">
        <v>1</v>
      </c>
      <c r="U62" s="216">
        <f>N62+O62+Q62+R62</f>
        <v>0</v>
      </c>
      <c r="V62" s="332"/>
      <c r="W62" s="9">
        <v>0</v>
      </c>
      <c r="X62" s="7">
        <v>0</v>
      </c>
      <c r="Y62" s="236">
        <v>0</v>
      </c>
      <c r="Z62" s="7">
        <v>0</v>
      </c>
      <c r="AA62" s="7">
        <v>0</v>
      </c>
      <c r="AB62" s="92"/>
      <c r="AC62" s="216">
        <f>W62+X62+Z62+AA62</f>
        <v>0</v>
      </c>
      <c r="AD62" s="332"/>
      <c r="AE62" s="9">
        <v>22500</v>
      </c>
      <c r="AF62" s="7">
        <v>0</v>
      </c>
      <c r="AG62" s="236">
        <v>0.25</v>
      </c>
      <c r="AH62" s="7">
        <v>0</v>
      </c>
      <c r="AI62" s="7">
        <v>0</v>
      </c>
      <c r="AJ62" s="92"/>
      <c r="AK62" s="216">
        <f>AE62+AF62+AH62+AI62</f>
        <v>22500</v>
      </c>
      <c r="AL62" s="332"/>
      <c r="AM62" s="9">
        <v>0</v>
      </c>
      <c r="AN62" s="7">
        <v>0</v>
      </c>
      <c r="AO62" s="236">
        <v>0</v>
      </c>
      <c r="AP62" s="7">
        <v>0</v>
      </c>
      <c r="AQ62" s="7">
        <v>0</v>
      </c>
      <c r="AR62" s="92"/>
      <c r="AS62" s="216">
        <f>AM62+AN62+AP62+AQ62</f>
        <v>0</v>
      </c>
      <c r="AT62" s="332"/>
      <c r="AU62" s="9">
        <v>0</v>
      </c>
      <c r="AV62" s="7">
        <v>0</v>
      </c>
      <c r="AW62" s="236">
        <v>0</v>
      </c>
      <c r="AX62" s="7">
        <v>0</v>
      </c>
      <c r="AY62" s="7">
        <v>0</v>
      </c>
      <c r="AZ62" s="92"/>
      <c r="BA62" s="216">
        <f>AU62+AV62+AX62+AY62</f>
        <v>0</v>
      </c>
    </row>
    <row r="63" spans="1:53" ht="12" customHeight="1" thickBot="1" x14ac:dyDescent="0.25">
      <c r="A63" s="256"/>
      <c r="B63" s="257"/>
      <c r="C63" s="258"/>
      <c r="D63" s="248"/>
      <c r="E63" s="8"/>
      <c r="F63" s="9"/>
      <c r="G63" s="7"/>
      <c r="H63" s="236"/>
      <c r="I63" s="7"/>
      <c r="J63" s="7"/>
      <c r="K63" s="92"/>
      <c r="L63" s="216">
        <f>F63+G63+I63+J63</f>
        <v>0</v>
      </c>
      <c r="M63" s="332"/>
      <c r="N63" s="9"/>
      <c r="O63" s="7"/>
      <c r="P63" s="236"/>
      <c r="Q63" s="7"/>
      <c r="R63" s="7"/>
      <c r="S63" s="92"/>
      <c r="T63" s="355"/>
      <c r="U63" s="216">
        <f>N63+O63+Q63+R63</f>
        <v>0</v>
      </c>
      <c r="V63" s="332"/>
      <c r="W63" s="9"/>
      <c r="X63" s="7"/>
      <c r="Y63" s="236"/>
      <c r="Z63" s="7"/>
      <c r="AA63" s="7"/>
      <c r="AB63" s="92"/>
      <c r="AC63" s="216"/>
      <c r="AD63" s="332"/>
      <c r="AE63" s="9"/>
      <c r="AF63" s="7"/>
      <c r="AG63" s="236"/>
      <c r="AH63" s="7"/>
      <c r="AI63" s="7"/>
      <c r="AJ63" s="92"/>
      <c r="AK63" s="216"/>
      <c r="AL63" s="332"/>
      <c r="AM63" s="9"/>
      <c r="AN63" s="7"/>
      <c r="AO63" s="236"/>
      <c r="AP63" s="7"/>
      <c r="AQ63" s="7"/>
      <c r="AR63" s="92"/>
      <c r="AS63" s="216"/>
      <c r="AT63" s="332"/>
      <c r="AU63" s="9"/>
      <c r="AV63" s="7"/>
      <c r="AW63" s="236"/>
      <c r="AX63" s="7"/>
      <c r="AY63" s="7"/>
      <c r="AZ63" s="92"/>
      <c r="BA63" s="216"/>
    </row>
    <row r="64" spans="1:53" ht="12" customHeight="1" thickBot="1" x14ac:dyDescent="0.25">
      <c r="A64" s="250" t="s">
        <v>597</v>
      </c>
      <c r="B64" s="251" t="s">
        <v>14</v>
      </c>
      <c r="C64" s="253"/>
      <c r="D64" s="253"/>
      <c r="E64" s="10"/>
      <c r="F64" s="11">
        <f>SUM(F59:F63)</f>
        <v>200030</v>
      </c>
      <c r="G64" s="12">
        <f>SUM(G59:G63)</f>
        <v>2850</v>
      </c>
      <c r="H64" s="237">
        <f>SUM(H59:H63)</f>
        <v>1.3399999999999999</v>
      </c>
      <c r="I64" s="12">
        <f>SUM(I59:I63)</f>
        <v>0</v>
      </c>
      <c r="J64" s="12">
        <f>SUM(J59:J63)</f>
        <v>0</v>
      </c>
      <c r="K64" s="12"/>
      <c r="L64" s="214">
        <f>SUM(L59:L63)</f>
        <v>202880</v>
      </c>
      <c r="M64" s="330"/>
      <c r="N64" s="11">
        <f>SUM(N59:N63)</f>
        <v>134780</v>
      </c>
      <c r="O64" s="12">
        <f>SUM(O59:O63)</f>
        <v>2850</v>
      </c>
      <c r="P64" s="237">
        <f>SUM(P59:P63)</f>
        <v>0.80999999999999994</v>
      </c>
      <c r="Q64" s="12">
        <f>SUM(Q59:Q63)</f>
        <v>4000</v>
      </c>
      <c r="R64" s="12">
        <f>SUM(R59:R63)</f>
        <v>0</v>
      </c>
      <c r="S64" s="12"/>
      <c r="T64" s="356"/>
      <c r="U64" s="214">
        <f>SUM(U59:U63)</f>
        <v>141630</v>
      </c>
      <c r="V64" s="330"/>
      <c r="W64" s="11">
        <f>SUM(W59:W63)</f>
        <v>0</v>
      </c>
      <c r="X64" s="12">
        <f>SUM(X59:X63)</f>
        <v>0</v>
      </c>
      <c r="Y64" s="237">
        <f>SUM(Y59:Y63)</f>
        <v>0</v>
      </c>
      <c r="Z64" s="12">
        <f>SUM(Z59:Z63)</f>
        <v>0</v>
      </c>
      <c r="AA64" s="12">
        <f>SUM(AA59:AA63)</f>
        <v>0</v>
      </c>
      <c r="AB64" s="12"/>
      <c r="AC64" s="214">
        <f>SUM(AC59:AC63)</f>
        <v>0</v>
      </c>
      <c r="AD64" s="330"/>
      <c r="AE64" s="11">
        <f>SUM(AE59:AE63)</f>
        <v>22500</v>
      </c>
      <c r="AF64" s="12">
        <f>SUM(AF59:AF63)</f>
        <v>0</v>
      </c>
      <c r="AG64" s="237">
        <f>SUM(AG59:AG63)</f>
        <v>0.25</v>
      </c>
      <c r="AH64" s="12">
        <f>SUM(AH59:AH63)</f>
        <v>0</v>
      </c>
      <c r="AI64" s="12">
        <f>SUM(AI59:AI63)</f>
        <v>0</v>
      </c>
      <c r="AJ64" s="12"/>
      <c r="AK64" s="214">
        <f>SUM(AK59:AK63)</f>
        <v>22500</v>
      </c>
      <c r="AL64" s="330"/>
      <c r="AM64" s="11">
        <f>SUM(AM59:AM63)</f>
        <v>0</v>
      </c>
      <c r="AN64" s="12">
        <f>SUM(AN59:AN63)</f>
        <v>0</v>
      </c>
      <c r="AO64" s="237">
        <f>SUM(AO59:AO63)</f>
        <v>0</v>
      </c>
      <c r="AP64" s="12">
        <f>SUM(AP59:AP63)</f>
        <v>0</v>
      </c>
      <c r="AQ64" s="12">
        <f>SUM(AQ59:AQ63)</f>
        <v>0</v>
      </c>
      <c r="AR64" s="12"/>
      <c r="AS64" s="214">
        <f>SUM(AS59:AS63)</f>
        <v>0</v>
      </c>
      <c r="AT64" s="330"/>
      <c r="AU64" s="11">
        <f>SUM(AU59:AU63)</f>
        <v>0</v>
      </c>
      <c r="AV64" s="12">
        <f>SUM(AV59:AV63)</f>
        <v>0</v>
      </c>
      <c r="AW64" s="237">
        <f>SUM(AW59:AW63)</f>
        <v>0</v>
      </c>
      <c r="AX64" s="12">
        <f>SUM(AX59:AX63)</f>
        <v>0</v>
      </c>
      <c r="AY64" s="12">
        <f>SUM(AY59:AY63)</f>
        <v>0</v>
      </c>
      <c r="AZ64" s="12"/>
      <c r="BA64" s="214">
        <f>SUM(BA59:BA63)</f>
        <v>0</v>
      </c>
    </row>
    <row r="65" spans="1:53" ht="12" customHeight="1" x14ac:dyDescent="0.2">
      <c r="A65" s="207"/>
      <c r="B65" s="254"/>
      <c r="C65" s="255"/>
      <c r="D65" s="255"/>
      <c r="E65" s="225"/>
      <c r="F65" s="223"/>
      <c r="G65" s="222"/>
      <c r="H65" s="238"/>
      <c r="I65" s="222"/>
      <c r="J65" s="222"/>
      <c r="K65" s="222"/>
      <c r="L65" s="224"/>
      <c r="M65" s="333"/>
      <c r="N65" s="223"/>
      <c r="O65" s="222"/>
      <c r="P65" s="238"/>
      <c r="Q65" s="222"/>
      <c r="R65" s="222"/>
      <c r="S65" s="222"/>
      <c r="T65" s="357"/>
      <c r="U65" s="224"/>
      <c r="V65" s="333"/>
      <c r="W65" s="223"/>
      <c r="X65" s="222"/>
      <c r="Y65" s="238"/>
      <c r="Z65" s="222"/>
      <c r="AA65" s="222"/>
      <c r="AB65" s="222"/>
      <c r="AC65" s="224"/>
      <c r="AD65" s="333"/>
      <c r="AE65" s="223"/>
      <c r="AF65" s="222"/>
      <c r="AG65" s="238"/>
      <c r="AH65" s="222"/>
      <c r="AI65" s="222"/>
      <c r="AJ65" s="222"/>
      <c r="AK65" s="224"/>
      <c r="AL65" s="333"/>
      <c r="AM65" s="223"/>
      <c r="AN65" s="222"/>
      <c r="AO65" s="238"/>
      <c r="AP65" s="222"/>
      <c r="AQ65" s="222"/>
      <c r="AR65" s="222"/>
      <c r="AS65" s="224"/>
      <c r="AT65" s="333"/>
      <c r="AU65" s="223"/>
      <c r="AV65" s="222"/>
      <c r="AW65" s="238"/>
      <c r="AX65" s="222"/>
      <c r="AY65" s="222"/>
      <c r="AZ65" s="222"/>
      <c r="BA65" s="224"/>
    </row>
    <row r="66" spans="1:53" ht="12" customHeight="1" x14ac:dyDescent="0.2">
      <c r="A66" s="5" t="s">
        <v>786</v>
      </c>
      <c r="B66" s="5" t="s">
        <v>24</v>
      </c>
      <c r="C66" s="5" t="s">
        <v>27</v>
      </c>
      <c r="D66" s="5"/>
      <c r="E66" s="5" t="s">
        <v>26</v>
      </c>
      <c r="F66" s="9">
        <v>62100</v>
      </c>
      <c r="G66" s="7">
        <v>2000</v>
      </c>
      <c r="H66" s="236">
        <v>0.45</v>
      </c>
      <c r="I66" s="7">
        <v>0</v>
      </c>
      <c r="J66" s="7">
        <v>0</v>
      </c>
      <c r="K66" s="92"/>
      <c r="L66" s="216">
        <f>F66+G66+I66+J66</f>
        <v>64100</v>
      </c>
      <c r="M66" s="332"/>
      <c r="N66" s="9">
        <v>74200</v>
      </c>
      <c r="O66" s="7">
        <v>4000</v>
      </c>
      <c r="P66" s="236">
        <v>0.4</v>
      </c>
      <c r="Q66" s="7">
        <v>4230</v>
      </c>
      <c r="R66" s="7">
        <v>0</v>
      </c>
      <c r="S66" s="92"/>
      <c r="T66" s="355">
        <v>1</v>
      </c>
      <c r="U66" s="216">
        <f>N66+O66+Q66+R66</f>
        <v>82430</v>
      </c>
      <c r="V66" s="332"/>
      <c r="W66" s="9">
        <v>86600</v>
      </c>
      <c r="X66" s="7">
        <v>4000</v>
      </c>
      <c r="Y66" s="236">
        <v>0.45</v>
      </c>
      <c r="Z66" s="7">
        <v>4950</v>
      </c>
      <c r="AA66" s="7">
        <v>0</v>
      </c>
      <c r="AB66" s="92"/>
      <c r="AC66" s="216">
        <f>W66+X66+Z66+AA66</f>
        <v>95550</v>
      </c>
      <c r="AD66" s="332"/>
      <c r="AE66" s="9">
        <v>15710</v>
      </c>
      <c r="AF66" s="7">
        <v>0</v>
      </c>
      <c r="AG66" s="236">
        <v>7.6999999999999999E-2</v>
      </c>
      <c r="AH66" s="7">
        <v>0</v>
      </c>
      <c r="AI66" s="7">
        <v>0</v>
      </c>
      <c r="AJ66" s="92"/>
      <c r="AK66" s="216">
        <f>AE66+AF66+AH66+AI66</f>
        <v>15710</v>
      </c>
      <c r="AL66" s="332"/>
      <c r="AM66" s="9">
        <v>0</v>
      </c>
      <c r="AN66" s="7">
        <v>0</v>
      </c>
      <c r="AO66" s="236">
        <v>0</v>
      </c>
      <c r="AP66" s="7">
        <v>0</v>
      </c>
      <c r="AQ66" s="7">
        <v>0</v>
      </c>
      <c r="AR66" s="92"/>
      <c r="AS66" s="216">
        <f>AM66+AN66+AP66+AQ66</f>
        <v>0</v>
      </c>
      <c r="AT66" s="332"/>
      <c r="AU66" s="9">
        <v>0</v>
      </c>
      <c r="AV66" s="7">
        <v>0</v>
      </c>
      <c r="AW66" s="236">
        <v>0</v>
      </c>
      <c r="AX66" s="7">
        <v>0</v>
      </c>
      <c r="AY66" s="7">
        <v>0</v>
      </c>
      <c r="AZ66" s="92"/>
      <c r="BA66" s="216">
        <f>AU66+AV66+AX66+AY66</f>
        <v>0</v>
      </c>
    </row>
    <row r="67" spans="1:53" ht="12" customHeight="1" x14ac:dyDescent="0.2">
      <c r="A67" s="5" t="s">
        <v>786</v>
      </c>
      <c r="B67" s="5" t="s">
        <v>601</v>
      </c>
      <c r="C67" s="5" t="s">
        <v>27</v>
      </c>
      <c r="D67" s="5"/>
      <c r="E67" s="5" t="s">
        <v>26</v>
      </c>
      <c r="F67" s="9">
        <v>51100</v>
      </c>
      <c r="G67" s="7">
        <v>1490</v>
      </c>
      <c r="H67" s="236">
        <v>0.45</v>
      </c>
      <c r="I67" s="7">
        <v>0</v>
      </c>
      <c r="J67" s="7">
        <v>0</v>
      </c>
      <c r="K67" s="92"/>
      <c r="L67" s="216">
        <f>F67+G67+I67+J67</f>
        <v>52590</v>
      </c>
      <c r="M67" s="332"/>
      <c r="N67" s="9">
        <v>61060</v>
      </c>
      <c r="O67" s="7">
        <v>1630</v>
      </c>
      <c r="P67" s="236">
        <v>0.4</v>
      </c>
      <c r="Q67" s="7">
        <v>0</v>
      </c>
      <c r="R67" s="7">
        <v>0</v>
      </c>
      <c r="S67" s="92"/>
      <c r="T67" s="355">
        <v>1</v>
      </c>
      <c r="U67" s="216">
        <f>N67+O67+Q67+R67</f>
        <v>62690</v>
      </c>
      <c r="V67" s="332"/>
      <c r="W67" s="9">
        <v>71250</v>
      </c>
      <c r="X67" s="7">
        <v>1700</v>
      </c>
      <c r="Y67" s="236">
        <v>0.45</v>
      </c>
      <c r="Z67" s="7">
        <v>0</v>
      </c>
      <c r="AA67" s="7">
        <v>0</v>
      </c>
      <c r="AB67" s="92"/>
      <c r="AC67" s="216">
        <f>W67+X67+Z67+AA67</f>
        <v>72950</v>
      </c>
      <c r="AD67" s="332"/>
      <c r="AE67" s="9">
        <v>15710</v>
      </c>
      <c r="AF67" s="7">
        <v>0</v>
      </c>
      <c r="AG67" s="236">
        <v>7.6999999999999999E-2</v>
      </c>
      <c r="AH67" s="7">
        <v>0</v>
      </c>
      <c r="AI67" s="7">
        <v>0</v>
      </c>
      <c r="AJ67" s="92"/>
      <c r="AK67" s="216">
        <f>AE67+AF67+AH67+AI67</f>
        <v>15710</v>
      </c>
      <c r="AL67" s="332"/>
      <c r="AM67" s="9">
        <v>0</v>
      </c>
      <c r="AN67" s="7">
        <v>0</v>
      </c>
      <c r="AO67" s="236">
        <v>0</v>
      </c>
      <c r="AP67" s="7">
        <v>0</v>
      </c>
      <c r="AQ67" s="7">
        <v>0</v>
      </c>
      <c r="AR67" s="92"/>
      <c r="AS67" s="216">
        <f>AM67+AN67+AP67+AQ67</f>
        <v>0</v>
      </c>
      <c r="AT67" s="332"/>
      <c r="AU67" s="9">
        <v>0</v>
      </c>
      <c r="AV67" s="7">
        <v>0</v>
      </c>
      <c r="AW67" s="236">
        <v>0</v>
      </c>
      <c r="AX67" s="7">
        <v>0</v>
      </c>
      <c r="AY67" s="7">
        <v>0</v>
      </c>
      <c r="AZ67" s="92"/>
      <c r="BA67" s="216">
        <f>AU67+AV67+AX67+AY67</f>
        <v>0</v>
      </c>
    </row>
    <row r="68" spans="1:53" ht="12" customHeight="1" x14ac:dyDescent="0.2">
      <c r="A68" s="5" t="s">
        <v>786</v>
      </c>
      <c r="B68" s="5" t="s">
        <v>602</v>
      </c>
      <c r="C68" s="5" t="s">
        <v>27</v>
      </c>
      <c r="D68" s="5"/>
      <c r="E68" s="5" t="s">
        <v>644</v>
      </c>
      <c r="F68" s="9">
        <v>10150</v>
      </c>
      <c r="G68" s="7">
        <v>0</v>
      </c>
      <c r="H68" s="236">
        <v>0.1</v>
      </c>
      <c r="I68" s="7">
        <v>0</v>
      </c>
      <c r="J68" s="7">
        <v>0</v>
      </c>
      <c r="K68" s="92"/>
      <c r="L68" s="216">
        <f>F68+G68+I68+J68</f>
        <v>10150</v>
      </c>
      <c r="M68" s="332"/>
      <c r="N68" s="9">
        <v>14230</v>
      </c>
      <c r="O68" s="7">
        <v>0</v>
      </c>
      <c r="P68" s="236">
        <v>0.1</v>
      </c>
      <c r="Q68" s="7">
        <v>0</v>
      </c>
      <c r="R68" s="7">
        <v>0</v>
      </c>
      <c r="S68" s="92"/>
      <c r="T68" s="355">
        <v>1</v>
      </c>
      <c r="U68" s="216">
        <f>N68+O68+Q68+R68</f>
        <v>14230</v>
      </c>
      <c r="V68" s="332"/>
      <c r="W68" s="9">
        <v>13700</v>
      </c>
      <c r="X68" s="7">
        <v>0</v>
      </c>
      <c r="Y68" s="236">
        <v>0.1</v>
      </c>
      <c r="Z68" s="7">
        <v>0</v>
      </c>
      <c r="AA68" s="7">
        <v>0</v>
      </c>
      <c r="AB68" s="92"/>
      <c r="AC68" s="216">
        <f>W68+X68+Z68+AA68</f>
        <v>13700</v>
      </c>
      <c r="AD68" s="332"/>
      <c r="AE68" s="9">
        <v>0</v>
      </c>
      <c r="AF68" s="7">
        <v>0</v>
      </c>
      <c r="AG68" s="236">
        <v>0</v>
      </c>
      <c r="AH68" s="7">
        <v>0</v>
      </c>
      <c r="AI68" s="7">
        <v>0</v>
      </c>
      <c r="AJ68" s="92"/>
      <c r="AK68" s="216">
        <f>AE68+AF68+AH68+AI68</f>
        <v>0</v>
      </c>
      <c r="AL68" s="332"/>
      <c r="AM68" s="9">
        <v>0</v>
      </c>
      <c r="AN68" s="7">
        <v>0</v>
      </c>
      <c r="AO68" s="236">
        <v>0</v>
      </c>
      <c r="AP68" s="7">
        <v>0</v>
      </c>
      <c r="AQ68" s="7">
        <v>0</v>
      </c>
      <c r="AR68" s="92"/>
      <c r="AS68" s="216">
        <f>AM68+AN68+AP68+AQ68</f>
        <v>0</v>
      </c>
      <c r="AT68" s="332"/>
      <c r="AU68" s="9">
        <v>0</v>
      </c>
      <c r="AV68" s="7">
        <v>0</v>
      </c>
      <c r="AW68" s="236">
        <v>0</v>
      </c>
      <c r="AX68" s="7">
        <v>0</v>
      </c>
      <c r="AY68" s="7">
        <v>0</v>
      </c>
      <c r="AZ68" s="92"/>
      <c r="BA68" s="216">
        <f>AU68+AV68+AX68+AY68</f>
        <v>0</v>
      </c>
    </row>
    <row r="69" spans="1:53" ht="12" customHeight="1" x14ac:dyDescent="0.2">
      <c r="A69" s="5" t="s">
        <v>786</v>
      </c>
      <c r="B69" s="5" t="s">
        <v>603</v>
      </c>
      <c r="C69" s="5" t="s">
        <v>27</v>
      </c>
      <c r="D69" s="5"/>
      <c r="E69" s="5" t="s">
        <v>644</v>
      </c>
      <c r="F69" s="9">
        <v>13160</v>
      </c>
      <c r="G69" s="7">
        <v>0</v>
      </c>
      <c r="H69" s="236">
        <v>0.1</v>
      </c>
      <c r="I69" s="7">
        <v>0</v>
      </c>
      <c r="J69" s="7">
        <v>0</v>
      </c>
      <c r="K69" s="92"/>
      <c r="L69" s="216">
        <f>F69+G69+I69+J69</f>
        <v>13160</v>
      </c>
      <c r="M69" s="332"/>
      <c r="N69" s="9">
        <v>10650</v>
      </c>
      <c r="O69" s="7">
        <v>0.1</v>
      </c>
      <c r="P69" s="236">
        <v>0.1</v>
      </c>
      <c r="Q69" s="7">
        <v>0</v>
      </c>
      <c r="R69" s="7">
        <v>0</v>
      </c>
      <c r="S69" s="92"/>
      <c r="T69" s="355">
        <v>1</v>
      </c>
      <c r="U69" s="216">
        <f>N69+O69+Q69+R69</f>
        <v>10650.1</v>
      </c>
      <c r="V69" s="332"/>
      <c r="W69" s="9">
        <v>17800</v>
      </c>
      <c r="X69" s="7">
        <v>0.1</v>
      </c>
      <c r="Y69" s="236">
        <v>0.2</v>
      </c>
      <c r="Z69" s="7">
        <v>0</v>
      </c>
      <c r="AA69" s="7">
        <v>0</v>
      </c>
      <c r="AB69" s="92"/>
      <c r="AC69" s="216">
        <f>W69+X69+Z69+AA69</f>
        <v>17800.099999999999</v>
      </c>
      <c r="AD69" s="332"/>
      <c r="AE69" s="9">
        <v>0</v>
      </c>
      <c r="AF69" s="7">
        <v>0</v>
      </c>
      <c r="AG69" s="236">
        <v>0</v>
      </c>
      <c r="AH69" s="7">
        <v>0</v>
      </c>
      <c r="AI69" s="7">
        <v>0</v>
      </c>
      <c r="AJ69" s="92"/>
      <c r="AK69" s="216">
        <f>AE69+AF69+AH69+AI69</f>
        <v>0</v>
      </c>
      <c r="AL69" s="332"/>
      <c r="AM69" s="9">
        <v>0</v>
      </c>
      <c r="AN69" s="7">
        <v>0</v>
      </c>
      <c r="AO69" s="236">
        <v>0</v>
      </c>
      <c r="AP69" s="7">
        <v>0</v>
      </c>
      <c r="AQ69" s="7">
        <v>0</v>
      </c>
      <c r="AR69" s="92"/>
      <c r="AS69" s="216">
        <f>AM69+AN69+AP69+AQ69</f>
        <v>0</v>
      </c>
      <c r="AT69" s="332"/>
      <c r="AU69" s="9">
        <v>0</v>
      </c>
      <c r="AV69" s="7">
        <v>0</v>
      </c>
      <c r="AW69" s="236">
        <v>0</v>
      </c>
      <c r="AX69" s="7">
        <v>0</v>
      </c>
      <c r="AY69" s="7">
        <v>0</v>
      </c>
      <c r="AZ69" s="92"/>
      <c r="BA69" s="216">
        <f>AU69+AV69+AX69+AY69</f>
        <v>0</v>
      </c>
    </row>
    <row r="70" spans="1:53" ht="12" customHeight="1" x14ac:dyDescent="0.2">
      <c r="A70" s="5" t="s">
        <v>786</v>
      </c>
      <c r="B70" s="5" t="s">
        <v>770</v>
      </c>
      <c r="C70" s="5" t="s">
        <v>27</v>
      </c>
      <c r="D70" s="5"/>
      <c r="E70" s="5" t="s">
        <v>644</v>
      </c>
      <c r="F70" s="9"/>
      <c r="G70" s="7"/>
      <c r="H70" s="236"/>
      <c r="I70" s="7"/>
      <c r="J70" s="7"/>
      <c r="K70" s="92"/>
      <c r="L70" s="216"/>
      <c r="M70" s="332"/>
      <c r="N70" s="9"/>
      <c r="O70" s="7"/>
      <c r="P70" s="236"/>
      <c r="Q70" s="7"/>
      <c r="R70" s="7"/>
      <c r="S70" s="92"/>
      <c r="T70" s="355"/>
      <c r="U70" s="216"/>
      <c r="V70" s="332"/>
      <c r="W70" s="9"/>
      <c r="X70" s="7"/>
      <c r="Y70" s="236"/>
      <c r="Z70" s="7"/>
      <c r="AA70" s="7"/>
      <c r="AB70" s="92"/>
      <c r="AC70" s="216"/>
      <c r="AD70" s="332"/>
      <c r="AE70" s="9">
        <v>4080</v>
      </c>
      <c r="AF70" s="7">
        <v>0</v>
      </c>
      <c r="AG70" s="236">
        <v>0.02</v>
      </c>
      <c r="AH70" s="7">
        <v>0</v>
      </c>
      <c r="AI70" s="7">
        <v>0</v>
      </c>
      <c r="AJ70" s="92"/>
      <c r="AK70" s="216">
        <f>AE70+AF70+AH70+AI70</f>
        <v>4080</v>
      </c>
      <c r="AL70" s="332"/>
      <c r="AM70" s="9">
        <v>0</v>
      </c>
      <c r="AN70" s="7">
        <v>0</v>
      </c>
      <c r="AO70" s="236">
        <v>0</v>
      </c>
      <c r="AP70" s="7">
        <v>0</v>
      </c>
      <c r="AQ70" s="7">
        <v>0</v>
      </c>
      <c r="AR70" s="92"/>
      <c r="AS70" s="216">
        <f>AM70+AN70+AP70+AQ70</f>
        <v>0</v>
      </c>
      <c r="AT70" s="332"/>
      <c r="AU70" s="9">
        <v>0</v>
      </c>
      <c r="AV70" s="7">
        <v>0</v>
      </c>
      <c r="AW70" s="236">
        <v>0</v>
      </c>
      <c r="AX70" s="7">
        <v>0</v>
      </c>
      <c r="AY70" s="7">
        <v>0</v>
      </c>
      <c r="AZ70" s="92"/>
      <c r="BA70" s="216">
        <f>AU70+AV70+AX70+AY70</f>
        <v>0</v>
      </c>
    </row>
    <row r="71" spans="1:53" ht="12" customHeight="1" thickBot="1" x14ac:dyDescent="0.25">
      <c r="A71" s="249"/>
      <c r="B71" s="257"/>
      <c r="C71" s="258"/>
      <c r="D71" s="259"/>
      <c r="E71" s="8"/>
      <c r="F71" s="9"/>
      <c r="G71" s="7"/>
      <c r="H71" s="236"/>
      <c r="I71" s="7"/>
      <c r="J71" s="7"/>
      <c r="K71" s="92"/>
      <c r="L71" s="216">
        <f>F71+G71+I71+J71</f>
        <v>0</v>
      </c>
      <c r="M71" s="332"/>
      <c r="N71" s="9"/>
      <c r="O71" s="7"/>
      <c r="P71" s="236"/>
      <c r="Q71" s="7"/>
      <c r="R71" s="7"/>
      <c r="S71" s="92"/>
      <c r="T71" s="355"/>
      <c r="U71" s="216">
        <f>N71+O71+Q71+R71</f>
        <v>0</v>
      </c>
      <c r="V71" s="332"/>
      <c r="W71" s="9"/>
      <c r="X71" s="7"/>
      <c r="Y71" s="236"/>
      <c r="Z71" s="7"/>
      <c r="AA71" s="7"/>
      <c r="AB71" s="92"/>
      <c r="AC71" s="216"/>
      <c r="AD71" s="332"/>
      <c r="AE71" s="9"/>
      <c r="AF71" s="7"/>
      <c r="AG71" s="236"/>
      <c r="AH71" s="7"/>
      <c r="AI71" s="7"/>
      <c r="AJ71" s="92"/>
      <c r="AK71" s="216"/>
      <c r="AL71" s="332"/>
      <c r="AM71" s="9"/>
      <c r="AN71" s="7"/>
      <c r="AO71" s="236"/>
      <c r="AP71" s="7"/>
      <c r="AQ71" s="7"/>
      <c r="AR71" s="92"/>
      <c r="AS71" s="216"/>
      <c r="AT71" s="332"/>
      <c r="AU71" s="9"/>
      <c r="AV71" s="7"/>
      <c r="AW71" s="236"/>
      <c r="AX71" s="7"/>
      <c r="AY71" s="7"/>
      <c r="AZ71" s="92"/>
      <c r="BA71" s="216"/>
    </row>
    <row r="72" spans="1:53" ht="12" customHeight="1" thickBot="1" x14ac:dyDescent="0.25">
      <c r="A72" s="534" t="s">
        <v>786</v>
      </c>
      <c r="B72" s="251" t="s">
        <v>14</v>
      </c>
      <c r="C72" s="253"/>
      <c r="D72" s="253"/>
      <c r="E72" s="10"/>
      <c r="F72" s="11">
        <f>SUM(F66:F71)</f>
        <v>136510</v>
      </c>
      <c r="G72" s="12">
        <f>SUM(G66:G71)</f>
        <v>3490</v>
      </c>
      <c r="H72" s="237">
        <f>SUM(H66:H71)</f>
        <v>1.1000000000000001</v>
      </c>
      <c r="I72" s="12">
        <f>SUM(I66:I71)</f>
        <v>0</v>
      </c>
      <c r="J72" s="12">
        <f>SUM(J66:J71)</f>
        <v>0</v>
      </c>
      <c r="K72" s="12"/>
      <c r="L72" s="214">
        <f>SUM(L66:L71)</f>
        <v>140000</v>
      </c>
      <c r="M72" s="330"/>
      <c r="N72" s="11">
        <f>SUM(N66:N71)</f>
        <v>160140</v>
      </c>
      <c r="O72" s="12">
        <f>SUM(O66:O71)</f>
        <v>5630.1</v>
      </c>
      <c r="P72" s="237">
        <f>SUM(P66:P71)</f>
        <v>1</v>
      </c>
      <c r="Q72" s="12">
        <f>SUM(Q66:Q71)</f>
        <v>4230</v>
      </c>
      <c r="R72" s="12">
        <f>SUM(R66:R71)</f>
        <v>0</v>
      </c>
      <c r="S72" s="12"/>
      <c r="T72" s="356"/>
      <c r="U72" s="214">
        <f>SUM(U66:U71)</f>
        <v>170000.1</v>
      </c>
      <c r="V72" s="330"/>
      <c r="W72" s="11">
        <f>SUM(W66:W71)</f>
        <v>189350</v>
      </c>
      <c r="X72" s="12">
        <f>SUM(X66:X71)</f>
        <v>5700.1</v>
      </c>
      <c r="Y72" s="237">
        <f>SUM(Y66:Y71)</f>
        <v>1.2</v>
      </c>
      <c r="Z72" s="12">
        <f>SUM(Z66:Z71)</f>
        <v>4950</v>
      </c>
      <c r="AA72" s="12">
        <f>SUM(AA66:AA71)</f>
        <v>0</v>
      </c>
      <c r="AB72" s="12"/>
      <c r="AC72" s="214">
        <f>SUM(AC66:AC71)</f>
        <v>200000.1</v>
      </c>
      <c r="AD72" s="330"/>
      <c r="AE72" s="11">
        <f>SUM(AE66:AE71)</f>
        <v>35500</v>
      </c>
      <c r="AF72" s="12">
        <f>SUM(AF66:AF71)</f>
        <v>0</v>
      </c>
      <c r="AG72" s="237">
        <f>SUM(AG66:AG71)</f>
        <v>0.17399999999999999</v>
      </c>
      <c r="AH72" s="12">
        <f>SUM(AH66:AH71)</f>
        <v>0</v>
      </c>
      <c r="AI72" s="12">
        <f>SUM(AI66:AI71)</f>
        <v>0</v>
      </c>
      <c r="AJ72" s="12"/>
      <c r="AK72" s="214">
        <f>SUM(AK66:AK71)</f>
        <v>35500</v>
      </c>
      <c r="AL72" s="330"/>
      <c r="AM72" s="11">
        <f>SUM(AM66:AM71)</f>
        <v>0</v>
      </c>
      <c r="AN72" s="12">
        <f>SUM(AN66:AN71)</f>
        <v>0</v>
      </c>
      <c r="AO72" s="237">
        <f>SUM(AO66:AO71)</f>
        <v>0</v>
      </c>
      <c r="AP72" s="12">
        <f>SUM(AP66:AP71)</f>
        <v>0</v>
      </c>
      <c r="AQ72" s="12">
        <f>SUM(AQ66:AQ71)</f>
        <v>0</v>
      </c>
      <c r="AR72" s="12"/>
      <c r="AS72" s="214">
        <f>SUM(AS66:AS71)</f>
        <v>0</v>
      </c>
      <c r="AT72" s="330"/>
      <c r="AU72" s="11">
        <f>SUM(AU66:AU71)</f>
        <v>0</v>
      </c>
      <c r="AV72" s="12">
        <f>SUM(AV66:AV71)</f>
        <v>0</v>
      </c>
      <c r="AW72" s="237">
        <f>SUM(AW66:AW71)</f>
        <v>0</v>
      </c>
      <c r="AX72" s="12">
        <f>SUM(AX66:AX71)</f>
        <v>0</v>
      </c>
      <c r="AY72" s="12">
        <f>SUM(AY66:AY71)</f>
        <v>0</v>
      </c>
      <c r="AZ72" s="12"/>
      <c r="BA72" s="214">
        <f>SUM(BA66:BA71)</f>
        <v>0</v>
      </c>
    </row>
    <row r="73" spans="1:53" ht="12" customHeight="1" x14ac:dyDescent="0.2">
      <c r="A73" s="455"/>
      <c r="B73" s="254"/>
      <c r="C73" s="255"/>
      <c r="D73" s="5"/>
      <c r="E73" s="225"/>
      <c r="F73" s="9"/>
      <c r="G73" s="7"/>
      <c r="H73" s="236"/>
      <c r="I73" s="222"/>
      <c r="J73" s="222"/>
      <c r="K73" s="222"/>
      <c r="L73" s="216"/>
      <c r="M73" s="333"/>
      <c r="N73" s="9"/>
      <c r="O73" s="7"/>
      <c r="P73" s="236"/>
      <c r="Q73" s="222"/>
      <c r="R73" s="222"/>
      <c r="S73" s="222"/>
      <c r="T73" s="357"/>
      <c r="U73" s="216"/>
      <c r="V73" s="333"/>
      <c r="W73" s="9"/>
      <c r="X73" s="7"/>
      <c r="Y73" s="236"/>
      <c r="Z73" s="222"/>
      <c r="AA73" s="222"/>
      <c r="AB73" s="222"/>
      <c r="AC73" s="216"/>
      <c r="AD73" s="333"/>
      <c r="AE73" s="223"/>
      <c r="AF73" s="7"/>
      <c r="AG73" s="236"/>
      <c r="AH73" s="222"/>
      <c r="AI73" s="222"/>
      <c r="AJ73" s="222"/>
      <c r="AK73" s="216">
        <f t="shared" ref="AK73:AK78" si="12">AE73+AF73+AH73+AI73</f>
        <v>0</v>
      </c>
      <c r="AL73" s="333"/>
      <c r="AM73" s="223"/>
      <c r="AN73" s="222"/>
      <c r="AO73" s="238"/>
      <c r="AP73" s="222"/>
      <c r="AQ73" s="222"/>
      <c r="AR73" s="222"/>
      <c r="AS73" s="216">
        <f t="shared" ref="AS73:AS78" si="13">AM73+AN73+AP73+AQ73</f>
        <v>0</v>
      </c>
      <c r="AT73" s="333"/>
      <c r="AU73" s="223"/>
      <c r="AV73" s="222"/>
      <c r="AW73" s="238"/>
      <c r="AX73" s="222"/>
      <c r="AY73" s="222"/>
      <c r="AZ73" s="222"/>
      <c r="BA73" s="216">
        <f t="shared" ref="BA73:BA78" si="14">AU73+AV73+AX73+AY73</f>
        <v>0</v>
      </c>
    </row>
    <row r="74" spans="1:53" ht="12" customHeight="1" x14ac:dyDescent="0.2">
      <c r="A74" s="5" t="s">
        <v>787</v>
      </c>
      <c r="B74" s="5" t="s">
        <v>24</v>
      </c>
      <c r="C74" s="5" t="s">
        <v>27</v>
      </c>
      <c r="D74" s="5"/>
      <c r="E74" s="5" t="s">
        <v>26</v>
      </c>
      <c r="F74" s="9">
        <v>0</v>
      </c>
      <c r="G74" s="7">
        <v>0</v>
      </c>
      <c r="H74" s="236">
        <v>0</v>
      </c>
      <c r="I74" s="7">
        <v>0</v>
      </c>
      <c r="J74" s="7">
        <v>0</v>
      </c>
      <c r="K74" s="222"/>
      <c r="L74" s="216"/>
      <c r="M74" s="333"/>
      <c r="N74" s="9"/>
      <c r="O74" s="7"/>
      <c r="P74" s="236"/>
      <c r="Q74" s="222"/>
      <c r="R74" s="222"/>
      <c r="S74" s="222"/>
      <c r="T74" s="357"/>
      <c r="U74" s="216"/>
      <c r="V74" s="333"/>
      <c r="W74" s="9"/>
      <c r="X74" s="7"/>
      <c r="Y74" s="236"/>
      <c r="Z74" s="222"/>
      <c r="AA74" s="222"/>
      <c r="AB74" s="222"/>
      <c r="AC74" s="216"/>
      <c r="AD74" s="333"/>
      <c r="AE74" s="9">
        <v>90000</v>
      </c>
      <c r="AF74" s="7">
        <v>1500</v>
      </c>
      <c r="AG74" s="236">
        <v>0.52</v>
      </c>
      <c r="AH74" s="222"/>
      <c r="AI74" s="222"/>
      <c r="AJ74" s="222"/>
      <c r="AK74" s="216">
        <f t="shared" si="12"/>
        <v>91500</v>
      </c>
      <c r="AL74" s="333"/>
      <c r="AM74" s="9">
        <v>90000</v>
      </c>
      <c r="AN74" s="7">
        <v>2000</v>
      </c>
      <c r="AO74" s="236">
        <v>0.52</v>
      </c>
      <c r="AP74" s="222"/>
      <c r="AQ74" s="222"/>
      <c r="AR74" s="222"/>
      <c r="AS74" s="216">
        <f t="shared" si="13"/>
        <v>92000</v>
      </c>
      <c r="AT74" s="333"/>
      <c r="AU74" s="9">
        <v>80000</v>
      </c>
      <c r="AV74" s="7">
        <v>2000</v>
      </c>
      <c r="AW74" s="236">
        <v>0.3</v>
      </c>
      <c r="AX74" s="222">
        <v>3000</v>
      </c>
      <c r="AY74" s="222"/>
      <c r="AZ74" s="5"/>
      <c r="BA74" s="216">
        <f t="shared" si="14"/>
        <v>85000</v>
      </c>
    </row>
    <row r="75" spans="1:53" ht="12" customHeight="1" x14ac:dyDescent="0.2">
      <c r="A75" s="5" t="s">
        <v>787</v>
      </c>
      <c r="B75" s="5" t="s">
        <v>601</v>
      </c>
      <c r="C75" s="5" t="s">
        <v>27</v>
      </c>
      <c r="D75" s="5"/>
      <c r="E75" s="5" t="s">
        <v>26</v>
      </c>
      <c r="F75" s="9">
        <v>0</v>
      </c>
      <c r="G75" s="7">
        <v>0</v>
      </c>
      <c r="H75" s="236">
        <v>0</v>
      </c>
      <c r="I75" s="7">
        <v>0</v>
      </c>
      <c r="J75" s="7">
        <v>0</v>
      </c>
      <c r="K75" s="222"/>
      <c r="L75" s="216"/>
      <c r="M75" s="333"/>
      <c r="N75" s="9"/>
      <c r="O75" s="7"/>
      <c r="P75" s="236"/>
      <c r="Q75" s="222"/>
      <c r="R75" s="222"/>
      <c r="S75" s="222"/>
      <c r="T75" s="357"/>
      <c r="U75" s="216"/>
      <c r="V75" s="333"/>
      <c r="W75" s="9"/>
      <c r="X75" s="7"/>
      <c r="Y75" s="236"/>
      <c r="Z75" s="222"/>
      <c r="AA75" s="222"/>
      <c r="AB75" s="222"/>
      <c r="AC75" s="216"/>
      <c r="AD75" s="333"/>
      <c r="AE75" s="9">
        <v>90000</v>
      </c>
      <c r="AF75" s="7">
        <v>0</v>
      </c>
      <c r="AG75" s="236">
        <v>0.52</v>
      </c>
      <c r="AH75" s="222"/>
      <c r="AI75" s="222"/>
      <c r="AJ75" s="222"/>
      <c r="AK75" s="216">
        <f t="shared" si="12"/>
        <v>90000</v>
      </c>
      <c r="AL75" s="333"/>
      <c r="AM75" s="9">
        <v>90000</v>
      </c>
      <c r="AN75" s="7">
        <v>0</v>
      </c>
      <c r="AO75" s="236">
        <v>0.52</v>
      </c>
      <c r="AP75" s="222"/>
      <c r="AQ75" s="222"/>
      <c r="AR75" s="222"/>
      <c r="AS75" s="216">
        <f t="shared" si="13"/>
        <v>90000</v>
      </c>
      <c r="AT75" s="333"/>
      <c r="AU75" s="9">
        <v>34000</v>
      </c>
      <c r="AV75" s="7">
        <v>2000</v>
      </c>
      <c r="AW75" s="236">
        <v>0.3</v>
      </c>
      <c r="AX75" s="222"/>
      <c r="AY75" s="222"/>
      <c r="AZ75" s="5"/>
      <c r="BA75" s="216">
        <f t="shared" si="14"/>
        <v>36000</v>
      </c>
    </row>
    <row r="76" spans="1:53" ht="12" customHeight="1" x14ac:dyDescent="0.2">
      <c r="A76" s="5" t="s">
        <v>787</v>
      </c>
      <c r="B76" s="5" t="s">
        <v>788</v>
      </c>
      <c r="C76" s="5" t="s">
        <v>27</v>
      </c>
      <c r="D76" s="5"/>
      <c r="E76" s="5" t="s">
        <v>644</v>
      </c>
      <c r="F76" s="9">
        <v>0</v>
      </c>
      <c r="G76" s="7">
        <v>0</v>
      </c>
      <c r="H76" s="236">
        <v>0</v>
      </c>
      <c r="I76" s="7">
        <v>0</v>
      </c>
      <c r="J76" s="7">
        <v>0</v>
      </c>
      <c r="K76" s="222"/>
      <c r="L76" s="216"/>
      <c r="M76" s="333"/>
      <c r="N76" s="9"/>
      <c r="O76" s="7"/>
      <c r="P76" s="236"/>
      <c r="Q76" s="222"/>
      <c r="R76" s="222"/>
      <c r="S76" s="222"/>
      <c r="T76" s="357"/>
      <c r="U76" s="216"/>
      <c r="V76" s="333"/>
      <c r="W76" s="9"/>
      <c r="X76" s="7"/>
      <c r="Y76" s="236"/>
      <c r="Z76" s="222"/>
      <c r="AA76" s="222"/>
      <c r="AB76" s="222"/>
      <c r="AC76" s="216"/>
      <c r="AD76" s="333"/>
      <c r="AE76" s="9">
        <v>16000</v>
      </c>
      <c r="AF76" s="7">
        <v>0</v>
      </c>
      <c r="AG76" s="236">
        <v>0.14000000000000001</v>
      </c>
      <c r="AH76" s="222"/>
      <c r="AI76" s="222"/>
      <c r="AJ76" s="222"/>
      <c r="AK76" s="216">
        <f t="shared" si="12"/>
        <v>16000</v>
      </c>
      <c r="AL76" s="333"/>
      <c r="AM76" s="9">
        <v>18000</v>
      </c>
      <c r="AN76" s="7">
        <v>0</v>
      </c>
      <c r="AO76" s="236">
        <v>0.14000000000000001</v>
      </c>
      <c r="AP76" s="222"/>
      <c r="AQ76" s="222"/>
      <c r="AR76" s="222"/>
      <c r="AS76" s="216">
        <f t="shared" si="13"/>
        <v>18000</v>
      </c>
      <c r="AT76" s="333"/>
      <c r="AU76" s="9">
        <v>3000</v>
      </c>
      <c r="AV76" s="7"/>
      <c r="AW76" s="236">
        <v>0.06</v>
      </c>
      <c r="AX76" s="222"/>
      <c r="AY76" s="222"/>
      <c r="AZ76" s="5"/>
      <c r="BA76" s="216">
        <f t="shared" si="14"/>
        <v>3000</v>
      </c>
    </row>
    <row r="77" spans="1:53" ht="12" customHeight="1" x14ac:dyDescent="0.2">
      <c r="A77" s="5" t="s">
        <v>787</v>
      </c>
      <c r="B77" s="5" t="s">
        <v>770</v>
      </c>
      <c r="C77" s="5" t="s">
        <v>27</v>
      </c>
      <c r="D77" s="5"/>
      <c r="E77" s="5" t="s">
        <v>644</v>
      </c>
      <c r="F77" s="9">
        <v>0</v>
      </c>
      <c r="G77" s="7">
        <v>0</v>
      </c>
      <c r="H77" s="236">
        <v>0</v>
      </c>
      <c r="I77" s="7">
        <v>0</v>
      </c>
      <c r="J77" s="7">
        <v>0</v>
      </c>
      <c r="K77" s="222"/>
      <c r="L77" s="216"/>
      <c r="M77" s="333"/>
      <c r="N77" s="9"/>
      <c r="O77" s="7"/>
      <c r="P77" s="236"/>
      <c r="Q77" s="222"/>
      <c r="R77" s="222"/>
      <c r="S77" s="222"/>
      <c r="T77" s="357"/>
      <c r="U77" s="216"/>
      <c r="V77" s="333"/>
      <c r="W77" s="9"/>
      <c r="X77" s="7"/>
      <c r="Y77" s="236"/>
      <c r="Z77" s="222"/>
      <c r="AA77" s="222"/>
      <c r="AB77" s="222"/>
      <c r="AC77" s="216"/>
      <c r="AD77" s="333"/>
      <c r="AE77" s="9">
        <v>2500</v>
      </c>
      <c r="AF77" s="7">
        <v>0</v>
      </c>
      <c r="AG77" s="236">
        <v>0.02</v>
      </c>
      <c r="AH77" s="222"/>
      <c r="AI77" s="222"/>
      <c r="AJ77" s="222"/>
      <c r="AK77" s="216">
        <f t="shared" si="12"/>
        <v>2500</v>
      </c>
      <c r="AL77" s="333"/>
      <c r="AM77" s="9"/>
      <c r="AN77" s="7"/>
      <c r="AO77" s="236"/>
      <c r="AP77" s="222"/>
      <c r="AQ77" s="222"/>
      <c r="AR77" s="222"/>
      <c r="AS77" s="216">
        <f t="shared" si="13"/>
        <v>0</v>
      </c>
      <c r="AT77" s="333"/>
      <c r="AU77" s="9">
        <v>1000</v>
      </c>
      <c r="AV77" s="7"/>
      <c r="AW77" s="236">
        <v>0.02</v>
      </c>
      <c r="AX77" s="222"/>
      <c r="AY77" s="222"/>
      <c r="AZ77" s="5"/>
      <c r="BA77" s="216">
        <f t="shared" si="14"/>
        <v>1000</v>
      </c>
    </row>
    <row r="78" spans="1:53" ht="12" customHeight="1" thickBot="1" x14ac:dyDescent="0.25">
      <c r="A78" s="455"/>
      <c r="B78" s="254"/>
      <c r="C78" s="255"/>
      <c r="D78" s="5"/>
      <c r="E78" s="225"/>
      <c r="F78" s="9"/>
      <c r="G78" s="7"/>
      <c r="H78" s="236"/>
      <c r="I78" s="222"/>
      <c r="J78" s="222"/>
      <c r="K78" s="222"/>
      <c r="L78" s="216"/>
      <c r="M78" s="333"/>
      <c r="N78" s="9"/>
      <c r="O78" s="7"/>
      <c r="P78" s="236"/>
      <c r="Q78" s="222"/>
      <c r="R78" s="222"/>
      <c r="S78" s="222"/>
      <c r="T78" s="357"/>
      <c r="U78" s="216"/>
      <c r="V78" s="333"/>
      <c r="W78" s="9"/>
      <c r="X78" s="7"/>
      <c r="Y78" s="236"/>
      <c r="Z78" s="222"/>
      <c r="AA78" s="222"/>
      <c r="AB78" s="222"/>
      <c r="AC78" s="216"/>
      <c r="AD78" s="333"/>
      <c r="AE78" s="9"/>
      <c r="AF78" s="7"/>
      <c r="AG78" s="236"/>
      <c r="AH78" s="222"/>
      <c r="AI78" s="222"/>
      <c r="AJ78" s="222"/>
      <c r="AK78" s="216">
        <f t="shared" si="12"/>
        <v>0</v>
      </c>
      <c r="AL78" s="333"/>
      <c r="AM78" s="9"/>
      <c r="AN78" s="7"/>
      <c r="AO78" s="236"/>
      <c r="AP78" s="222"/>
      <c r="AQ78" s="222"/>
      <c r="AR78" s="222"/>
      <c r="AS78" s="216">
        <f t="shared" si="13"/>
        <v>0</v>
      </c>
      <c r="AT78" s="333"/>
      <c r="AU78" s="9"/>
      <c r="AV78" s="7"/>
      <c r="AW78" s="236"/>
      <c r="AX78" s="222"/>
      <c r="AY78" s="222"/>
      <c r="AZ78" s="222"/>
      <c r="BA78" s="216">
        <f t="shared" si="14"/>
        <v>0</v>
      </c>
    </row>
    <row r="79" spans="1:53" ht="12" customHeight="1" thickBot="1" x14ac:dyDescent="0.25">
      <c r="A79" s="534" t="s">
        <v>787</v>
      </c>
      <c r="B79" s="251" t="s">
        <v>14</v>
      </c>
      <c r="C79" s="253"/>
      <c r="D79" s="253"/>
      <c r="E79" s="10"/>
      <c r="F79" s="11">
        <f>SUM(F73:F78)</f>
        <v>0</v>
      </c>
      <c r="G79" s="12">
        <f>SUM(G73:G78)</f>
        <v>0</v>
      </c>
      <c r="H79" s="237">
        <f>SUM(H73:H78)</f>
        <v>0</v>
      </c>
      <c r="I79" s="12">
        <f>SUM(I73:I78)</f>
        <v>0</v>
      </c>
      <c r="J79" s="12">
        <f>SUM(J73:J78)</f>
        <v>0</v>
      </c>
      <c r="K79" s="12"/>
      <c r="L79" s="214">
        <f>SUM(L73:L78)</f>
        <v>0</v>
      </c>
      <c r="M79" s="330"/>
      <c r="N79" s="11">
        <f>SUM(N73:N78)</f>
        <v>0</v>
      </c>
      <c r="O79" s="12">
        <f>SUM(O73:O78)</f>
        <v>0</v>
      </c>
      <c r="P79" s="237">
        <f>SUM(P73:P78)</f>
        <v>0</v>
      </c>
      <c r="Q79" s="12">
        <f>SUM(Q73:Q78)</f>
        <v>0</v>
      </c>
      <c r="R79" s="12">
        <f>SUM(R73:R78)</f>
        <v>0</v>
      </c>
      <c r="S79" s="12"/>
      <c r="T79" s="356"/>
      <c r="U79" s="214">
        <f>SUM(U73:U78)</f>
        <v>0</v>
      </c>
      <c r="V79" s="330"/>
      <c r="W79" s="11">
        <f>SUM(W73:W78)</f>
        <v>0</v>
      </c>
      <c r="X79" s="12">
        <f>SUM(X73:X78)</f>
        <v>0</v>
      </c>
      <c r="Y79" s="237">
        <f>SUM(Y73:Y78)</f>
        <v>0</v>
      </c>
      <c r="Z79" s="12">
        <f>SUM(Z73:Z78)</f>
        <v>0</v>
      </c>
      <c r="AA79" s="12">
        <f>SUM(AA73:AA78)</f>
        <v>0</v>
      </c>
      <c r="AB79" s="12"/>
      <c r="AC79" s="214">
        <f>SUM(AC73:AC78)</f>
        <v>0</v>
      </c>
      <c r="AD79" s="330"/>
      <c r="AE79" s="11">
        <f>SUM(AE73:AE78)</f>
        <v>198500</v>
      </c>
      <c r="AF79" s="12">
        <f>SUM(AF73:AF78)</f>
        <v>1500</v>
      </c>
      <c r="AG79" s="237">
        <f>SUM(AG73:AG78)</f>
        <v>1.2000000000000002</v>
      </c>
      <c r="AH79" s="12">
        <f>SUM(AH73:AH78)</f>
        <v>0</v>
      </c>
      <c r="AI79" s="12">
        <f>SUM(AI73:AI78)</f>
        <v>0</v>
      </c>
      <c r="AJ79" s="12"/>
      <c r="AK79" s="214">
        <f>SUM(AK73:AK78)</f>
        <v>200000</v>
      </c>
      <c r="AL79" s="330"/>
      <c r="AM79" s="11">
        <f>SUM(AM73:AM78)</f>
        <v>198000</v>
      </c>
      <c r="AN79" s="12">
        <f>SUM(AN73:AN78)</f>
        <v>2000</v>
      </c>
      <c r="AO79" s="237">
        <f>SUM(AO73:AO78)</f>
        <v>1.1800000000000002</v>
      </c>
      <c r="AP79" s="12">
        <f>SUM(AP73:AP78)</f>
        <v>0</v>
      </c>
      <c r="AQ79" s="12">
        <f>SUM(AQ73:AQ78)</f>
        <v>0</v>
      </c>
      <c r="AR79" s="12"/>
      <c r="AS79" s="214">
        <f>SUM(AS73:AS78)</f>
        <v>200000</v>
      </c>
      <c r="AT79" s="330"/>
      <c r="AU79" s="11">
        <f>SUM(AU73:AU78)</f>
        <v>118000</v>
      </c>
      <c r="AV79" s="12">
        <f>SUM(AV73:AV78)</f>
        <v>4000</v>
      </c>
      <c r="AW79" s="237">
        <f>SUM(AW73:AW78)</f>
        <v>0.67999999999999994</v>
      </c>
      <c r="AX79" s="12">
        <f>SUM(AX73:AX78)</f>
        <v>3000</v>
      </c>
      <c r="AY79" s="12">
        <f>SUM(AY73:AY78)</f>
        <v>0</v>
      </c>
      <c r="AZ79" s="12"/>
      <c r="BA79" s="214">
        <f>SUM(BA73:BA78)</f>
        <v>125000</v>
      </c>
    </row>
    <row r="80" spans="1:53" ht="12" customHeight="1" x14ac:dyDescent="0.2">
      <c r="A80" s="485"/>
      <c r="B80" s="5"/>
      <c r="C80" s="5"/>
      <c r="D80" s="5"/>
      <c r="E80" s="225"/>
      <c r="F80" s="223"/>
      <c r="G80" s="222"/>
      <c r="H80" s="238"/>
      <c r="I80" s="222"/>
      <c r="J80" s="222"/>
      <c r="K80" s="222"/>
      <c r="L80" s="224"/>
      <c r="M80" s="333"/>
      <c r="N80" s="223"/>
      <c r="O80" s="222"/>
      <c r="P80" s="238"/>
      <c r="Q80" s="222"/>
      <c r="R80" s="222"/>
      <c r="S80" s="222"/>
      <c r="T80" s="357"/>
      <c r="U80" s="224"/>
      <c r="V80" s="333"/>
      <c r="W80" s="223"/>
      <c r="X80" s="222"/>
      <c r="Y80" s="238"/>
      <c r="Z80" s="222"/>
      <c r="AA80" s="222"/>
      <c r="AB80" s="222"/>
      <c r="AC80" s="224"/>
      <c r="AD80" s="333"/>
      <c r="AE80" s="223"/>
      <c r="AF80" s="222"/>
      <c r="AG80" s="238"/>
      <c r="AH80" s="222"/>
      <c r="AI80" s="222"/>
      <c r="AJ80" s="222"/>
      <c r="AK80" s="224"/>
      <c r="AL80" s="333"/>
      <c r="AM80" s="223"/>
      <c r="AN80" s="222"/>
      <c r="AO80" s="238"/>
      <c r="AP80" s="222"/>
      <c r="AQ80" s="222"/>
      <c r="AR80" s="222"/>
      <c r="AS80" s="224"/>
      <c r="AT80" s="333"/>
      <c r="AU80" s="223"/>
      <c r="AV80" s="222"/>
      <c r="AW80" s="238"/>
      <c r="AX80" s="222"/>
      <c r="AY80" s="222"/>
      <c r="AZ80" s="222"/>
      <c r="BA80" s="224"/>
    </row>
    <row r="81" spans="1:53" s="99" customFormat="1" ht="12" customHeight="1" x14ac:dyDescent="0.2">
      <c r="A81" s="5" t="s">
        <v>715</v>
      </c>
      <c r="B81" s="5" t="s">
        <v>608</v>
      </c>
      <c r="C81" s="5" t="s">
        <v>35</v>
      </c>
      <c r="D81" s="5"/>
      <c r="E81" s="25" t="s">
        <v>26</v>
      </c>
      <c r="F81" s="9">
        <v>0</v>
      </c>
      <c r="G81" s="7">
        <v>0</v>
      </c>
      <c r="H81" s="236">
        <v>0</v>
      </c>
      <c r="I81" s="7">
        <v>0</v>
      </c>
      <c r="J81" s="7">
        <v>0</v>
      </c>
      <c r="K81" s="105"/>
      <c r="L81" s="216">
        <f>F81+G81+I81+J81</f>
        <v>0</v>
      </c>
      <c r="M81" s="332"/>
      <c r="N81" s="232">
        <v>64920</v>
      </c>
      <c r="O81" s="104">
        <v>0</v>
      </c>
      <c r="P81" s="239">
        <v>0.5</v>
      </c>
      <c r="Q81" s="104">
        <v>0</v>
      </c>
      <c r="R81" s="104">
        <v>0</v>
      </c>
      <c r="S81" s="105"/>
      <c r="T81" s="355">
        <v>1</v>
      </c>
      <c r="U81" s="216">
        <f>N81+O81+Q81+R81</f>
        <v>64920</v>
      </c>
      <c r="V81" s="332"/>
      <c r="W81" s="232">
        <v>31200</v>
      </c>
      <c r="X81" s="104">
        <v>0</v>
      </c>
      <c r="Y81" s="239">
        <v>0.2</v>
      </c>
      <c r="Z81" s="104">
        <v>2500</v>
      </c>
      <c r="AA81" s="104">
        <v>0</v>
      </c>
      <c r="AB81" s="105"/>
      <c r="AC81" s="216">
        <f>W81+X81+Z81+AA81</f>
        <v>33700</v>
      </c>
      <c r="AD81" s="332"/>
      <c r="AE81" s="9">
        <v>0</v>
      </c>
      <c r="AF81" s="7">
        <v>0</v>
      </c>
      <c r="AG81" s="236">
        <v>0</v>
      </c>
      <c r="AH81" s="7">
        <v>0</v>
      </c>
      <c r="AI81" s="7">
        <v>0</v>
      </c>
      <c r="AJ81" s="105"/>
      <c r="AK81" s="216">
        <f>AE81+AF81+AH81+AI81</f>
        <v>0</v>
      </c>
      <c r="AL81" s="332"/>
      <c r="AM81" s="9">
        <v>0</v>
      </c>
      <c r="AN81" s="7">
        <v>0</v>
      </c>
      <c r="AO81" s="236">
        <v>0</v>
      </c>
      <c r="AP81" s="7">
        <v>0</v>
      </c>
      <c r="AQ81" s="7">
        <v>0</v>
      </c>
      <c r="AR81" s="105"/>
      <c r="AS81" s="216">
        <f>AM81+AN81+AP81+AQ81</f>
        <v>0</v>
      </c>
      <c r="AT81" s="332"/>
      <c r="AU81" s="9">
        <v>0</v>
      </c>
      <c r="AV81" s="7">
        <v>0</v>
      </c>
      <c r="AW81" s="236">
        <v>0</v>
      </c>
      <c r="AX81" s="7">
        <v>0</v>
      </c>
      <c r="AY81" s="7">
        <v>0</v>
      </c>
      <c r="AZ81" s="105"/>
      <c r="BA81" s="216">
        <f>AU81+AV81+AX81+AY81</f>
        <v>0</v>
      </c>
    </row>
    <row r="82" spans="1:53" s="99" customFormat="1" ht="12" customHeight="1" x14ac:dyDescent="0.2">
      <c r="A82" s="5" t="s">
        <v>715</v>
      </c>
      <c r="B82" s="5" t="s">
        <v>716</v>
      </c>
      <c r="C82" s="5" t="s">
        <v>34</v>
      </c>
      <c r="D82" s="5"/>
      <c r="E82" s="5" t="s">
        <v>644</v>
      </c>
      <c r="F82" s="9">
        <v>0</v>
      </c>
      <c r="G82" s="7">
        <v>0</v>
      </c>
      <c r="H82" s="236">
        <v>0</v>
      </c>
      <c r="I82" s="7">
        <v>0</v>
      </c>
      <c r="J82" s="7">
        <v>0</v>
      </c>
      <c r="K82" s="105"/>
      <c r="L82" s="216">
        <f>F82+G82+I82+J82</f>
        <v>0</v>
      </c>
      <c r="M82" s="332"/>
      <c r="N82" s="232">
        <v>60000</v>
      </c>
      <c r="O82" s="104">
        <v>0</v>
      </c>
      <c r="P82" s="239">
        <v>0.5</v>
      </c>
      <c r="Q82" s="104">
        <v>0</v>
      </c>
      <c r="R82" s="104">
        <v>0</v>
      </c>
      <c r="S82" s="105"/>
      <c r="T82" s="355">
        <v>1</v>
      </c>
      <c r="U82" s="216">
        <f>N82+O82+Q82+R82</f>
        <v>60000</v>
      </c>
      <c r="V82" s="332"/>
      <c r="W82" s="232">
        <v>27500</v>
      </c>
      <c r="X82" s="104">
        <v>0</v>
      </c>
      <c r="Y82" s="239">
        <v>0.18</v>
      </c>
      <c r="Z82" s="104">
        <v>0</v>
      </c>
      <c r="AA82" s="104">
        <v>0</v>
      </c>
      <c r="AB82" s="105"/>
      <c r="AC82" s="216">
        <f>W82+X82+Z82+AA82</f>
        <v>27500</v>
      </c>
      <c r="AD82" s="332"/>
      <c r="AE82" s="9">
        <v>0</v>
      </c>
      <c r="AF82" s="7">
        <v>0</v>
      </c>
      <c r="AG82" s="236">
        <v>0</v>
      </c>
      <c r="AH82" s="7">
        <v>0</v>
      </c>
      <c r="AI82" s="7">
        <v>0</v>
      </c>
      <c r="AJ82" s="105"/>
      <c r="AK82" s="216">
        <f>AE82+AF82+AH82+AI82</f>
        <v>0</v>
      </c>
      <c r="AL82" s="332"/>
      <c r="AM82" s="9">
        <v>0</v>
      </c>
      <c r="AN82" s="7">
        <v>0</v>
      </c>
      <c r="AO82" s="236">
        <v>0</v>
      </c>
      <c r="AP82" s="7">
        <v>0</v>
      </c>
      <c r="AQ82" s="7">
        <v>0</v>
      </c>
      <c r="AR82" s="105"/>
      <c r="AS82" s="216">
        <f>AM82+AN82+AP82+AQ82</f>
        <v>0</v>
      </c>
      <c r="AT82" s="332"/>
      <c r="AU82" s="9">
        <v>0</v>
      </c>
      <c r="AV82" s="7">
        <v>0</v>
      </c>
      <c r="AW82" s="236">
        <v>0</v>
      </c>
      <c r="AX82" s="7">
        <v>0</v>
      </c>
      <c r="AY82" s="7">
        <v>0</v>
      </c>
      <c r="AZ82" s="105"/>
      <c r="BA82" s="216">
        <f>AU82+AV82+AX82+AY82</f>
        <v>0</v>
      </c>
    </row>
    <row r="83" spans="1:53" s="99" customFormat="1" ht="12" customHeight="1" thickBot="1" x14ac:dyDescent="0.25">
      <c r="A83" s="260"/>
      <c r="B83" s="247"/>
      <c r="C83" s="261"/>
      <c r="D83" s="248"/>
      <c r="E83" s="25"/>
      <c r="F83" s="232"/>
      <c r="G83" s="104"/>
      <c r="H83" s="239"/>
      <c r="I83" s="104"/>
      <c r="J83" s="104"/>
      <c r="K83" s="105"/>
      <c r="L83" s="216">
        <f>F83+G83+I83+J83</f>
        <v>0</v>
      </c>
      <c r="M83" s="332"/>
      <c r="N83" s="232"/>
      <c r="O83" s="104"/>
      <c r="P83" s="239"/>
      <c r="Q83" s="104"/>
      <c r="R83" s="104"/>
      <c r="S83" s="105"/>
      <c r="T83" s="358"/>
      <c r="U83" s="216">
        <f>N83+O83+Q83+R83</f>
        <v>0</v>
      </c>
      <c r="V83" s="332"/>
      <c r="W83" s="232"/>
      <c r="X83" s="104"/>
      <c r="Y83" s="239"/>
      <c r="Z83" s="104"/>
      <c r="AA83" s="104"/>
      <c r="AB83" s="105"/>
      <c r="AC83" s="216"/>
      <c r="AD83" s="332"/>
      <c r="AE83" s="232"/>
      <c r="AF83" s="104"/>
      <c r="AG83" s="239"/>
      <c r="AH83" s="104"/>
      <c r="AI83" s="104"/>
      <c r="AJ83" s="105"/>
      <c r="AK83" s="216">
        <f>AE83+AF83+AH83+AI83</f>
        <v>0</v>
      </c>
      <c r="AL83" s="332"/>
      <c r="AM83" s="232"/>
      <c r="AN83" s="104"/>
      <c r="AO83" s="239"/>
      <c r="AP83" s="104"/>
      <c r="AQ83" s="104"/>
      <c r="AR83" s="105"/>
      <c r="AS83" s="216">
        <f>AM83+AN83+AP83+AQ83</f>
        <v>0</v>
      </c>
      <c r="AT83" s="332"/>
      <c r="AU83" s="232"/>
      <c r="AV83" s="104"/>
      <c r="AW83" s="239"/>
      <c r="AX83" s="104"/>
      <c r="AY83" s="104"/>
      <c r="AZ83" s="105"/>
      <c r="BA83" s="216">
        <f>AU83+AV83+AX83+AY83</f>
        <v>0</v>
      </c>
    </row>
    <row r="84" spans="1:53" s="99" customFormat="1" ht="12" customHeight="1" thickBot="1" x14ac:dyDescent="0.25">
      <c r="A84" s="250" t="s">
        <v>715</v>
      </c>
      <c r="B84" s="262" t="s">
        <v>14</v>
      </c>
      <c r="C84" s="263"/>
      <c r="D84" s="264"/>
      <c r="E84" s="106"/>
      <c r="F84" s="11">
        <f>SUM(F81:F83)</f>
        <v>0</v>
      </c>
      <c r="G84" s="12">
        <f>SUM(G81:G83)</f>
        <v>0</v>
      </c>
      <c r="H84" s="237">
        <f>SUM(H81:H83)</f>
        <v>0</v>
      </c>
      <c r="I84" s="12">
        <f>SUM(I81:I83)</f>
        <v>0</v>
      </c>
      <c r="J84" s="12">
        <f>SUM(J81:J83)</f>
        <v>0</v>
      </c>
      <c r="K84" s="107"/>
      <c r="L84" s="218">
        <f>SUM(L81:L83)</f>
        <v>0</v>
      </c>
      <c r="M84" s="334"/>
      <c r="N84" s="11">
        <f>SUM(N81:N83)</f>
        <v>124920</v>
      </c>
      <c r="O84" s="12">
        <f>SUM(O81:O83)</f>
        <v>0</v>
      </c>
      <c r="P84" s="237">
        <f>SUM(P81:P83)</f>
        <v>1</v>
      </c>
      <c r="Q84" s="12">
        <f>SUM(Q81:Q83)</f>
        <v>0</v>
      </c>
      <c r="R84" s="12">
        <f>SUM(R81:R83)</f>
        <v>0</v>
      </c>
      <c r="S84" s="107"/>
      <c r="T84" s="359"/>
      <c r="U84" s="218">
        <f>SUM(U81:U83)</f>
        <v>124920</v>
      </c>
      <c r="V84" s="334"/>
      <c r="W84" s="11">
        <f>SUM(W81:W83)</f>
        <v>58700</v>
      </c>
      <c r="X84" s="12">
        <f>SUM(X81:X83)</f>
        <v>0</v>
      </c>
      <c r="Y84" s="237">
        <f>SUM(Y81:Y83)</f>
        <v>0.38</v>
      </c>
      <c r="Z84" s="12">
        <f>SUM(Z81:Z83)</f>
        <v>2500</v>
      </c>
      <c r="AA84" s="12">
        <f>SUM(AA81:AA83)</f>
        <v>0</v>
      </c>
      <c r="AB84" s="107"/>
      <c r="AC84" s="218">
        <f>SUM(AC81:AC83)</f>
        <v>61200</v>
      </c>
      <c r="AD84" s="334"/>
      <c r="AE84" s="11">
        <f>SUM(AE81:AE83)</f>
        <v>0</v>
      </c>
      <c r="AF84" s="12">
        <f>SUM(AF81:AF83)</f>
        <v>0</v>
      </c>
      <c r="AG84" s="237">
        <f>SUM(AG81:AG83)</f>
        <v>0</v>
      </c>
      <c r="AH84" s="12">
        <f>SUM(AH81:AH83)</f>
        <v>0</v>
      </c>
      <c r="AI84" s="12">
        <f>SUM(AI81:AI83)</f>
        <v>0</v>
      </c>
      <c r="AJ84" s="107"/>
      <c r="AK84" s="218">
        <f>SUM(AK81:AK83)</f>
        <v>0</v>
      </c>
      <c r="AL84" s="334"/>
      <c r="AM84" s="11">
        <f>SUM(AM81:AM83)</f>
        <v>0</v>
      </c>
      <c r="AN84" s="12">
        <f>SUM(AN81:AN83)</f>
        <v>0</v>
      </c>
      <c r="AO84" s="237">
        <f>SUM(AO81:AO83)</f>
        <v>0</v>
      </c>
      <c r="AP84" s="12">
        <f>SUM(AP81:AP83)</f>
        <v>0</v>
      </c>
      <c r="AQ84" s="12">
        <f>SUM(AQ81:AQ83)</f>
        <v>0</v>
      </c>
      <c r="AR84" s="107"/>
      <c r="AS84" s="218">
        <f>SUM(AS81:AS83)</f>
        <v>0</v>
      </c>
      <c r="AT84" s="334"/>
      <c r="AU84" s="11">
        <f>SUM(AU81:AU83)</f>
        <v>0</v>
      </c>
      <c r="AV84" s="12">
        <f>SUM(AV81:AV83)</f>
        <v>0</v>
      </c>
      <c r="AW84" s="237">
        <f>SUM(AW81:AW83)</f>
        <v>0</v>
      </c>
      <c r="AX84" s="12">
        <f>SUM(AX81:AX83)</f>
        <v>0</v>
      </c>
      <c r="AY84" s="12">
        <f>SUM(AY81:AY83)</f>
        <v>0</v>
      </c>
      <c r="AZ84" s="107"/>
      <c r="BA84" s="218">
        <f>SUM(BA81:BA83)</f>
        <v>0</v>
      </c>
    </row>
    <row r="85" spans="1:53" s="99" customFormat="1" ht="12" customHeight="1" x14ac:dyDescent="0.2">
      <c r="A85" s="485"/>
      <c r="B85" s="495"/>
      <c r="C85" s="495"/>
      <c r="D85" s="267"/>
      <c r="E85" s="226"/>
      <c r="F85" s="232"/>
      <c r="G85" s="222"/>
      <c r="H85" s="239"/>
      <c r="I85" s="104"/>
      <c r="J85" s="104"/>
      <c r="K85" s="104"/>
      <c r="L85" s="216"/>
      <c r="M85" s="331"/>
      <c r="N85" s="223"/>
      <c r="O85" s="222"/>
      <c r="P85" s="238"/>
      <c r="Q85" s="222"/>
      <c r="R85" s="222"/>
      <c r="S85" s="222"/>
      <c r="T85" s="360"/>
      <c r="U85" s="229"/>
      <c r="V85" s="331"/>
      <c r="W85" s="232"/>
      <c r="X85" s="7"/>
      <c r="Y85" s="239"/>
      <c r="Z85" s="104"/>
      <c r="AA85" s="104"/>
      <c r="AB85" s="104"/>
      <c r="AC85" s="229"/>
      <c r="AD85" s="331"/>
      <c r="AE85" s="232"/>
      <c r="AF85" s="7"/>
      <c r="AG85" s="239"/>
      <c r="AH85" s="104"/>
      <c r="AI85" s="104"/>
      <c r="AJ85" s="104"/>
      <c r="AK85" s="229"/>
      <c r="AL85" s="331"/>
      <c r="AM85" s="232"/>
      <c r="AN85" s="7"/>
      <c r="AO85" s="239"/>
      <c r="AP85" s="104"/>
      <c r="AQ85" s="104"/>
      <c r="AR85" s="104"/>
      <c r="AS85" s="229"/>
      <c r="AT85" s="331"/>
      <c r="AU85" s="232"/>
      <c r="AV85" s="7"/>
      <c r="AW85" s="239"/>
      <c r="AX85" s="104"/>
      <c r="AY85" s="104"/>
      <c r="AZ85" s="104"/>
      <c r="BA85" s="229"/>
    </row>
    <row r="86" spans="1:53" s="99" customFormat="1" ht="12" customHeight="1" x14ac:dyDescent="0.2">
      <c r="A86" s="5" t="s">
        <v>728</v>
      </c>
      <c r="B86" s="25" t="s">
        <v>726</v>
      </c>
      <c r="C86" s="25" t="s">
        <v>32</v>
      </c>
      <c r="D86" s="5"/>
      <c r="E86" s="5" t="s">
        <v>644</v>
      </c>
      <c r="F86" s="9">
        <v>0</v>
      </c>
      <c r="G86" s="7">
        <v>0</v>
      </c>
      <c r="H86" s="236">
        <v>0</v>
      </c>
      <c r="I86" s="7">
        <v>0</v>
      </c>
      <c r="J86" s="7">
        <v>0</v>
      </c>
      <c r="K86" s="104"/>
      <c r="L86" s="216"/>
      <c r="M86" s="331"/>
      <c r="N86" s="232">
        <v>14000</v>
      </c>
      <c r="O86" s="104"/>
      <c r="P86" s="239">
        <v>0.1</v>
      </c>
      <c r="Q86" s="104"/>
      <c r="R86" s="104"/>
      <c r="S86" s="104"/>
      <c r="T86" s="355">
        <v>1</v>
      </c>
      <c r="U86" s="216">
        <f>N86+O86+Q86+R86</f>
        <v>14000</v>
      </c>
      <c r="V86" s="331"/>
      <c r="W86" s="232">
        <v>79200</v>
      </c>
      <c r="X86" s="7"/>
      <c r="Y86" s="239">
        <v>0.55000000000000004</v>
      </c>
      <c r="Z86" s="104">
        <v>2000</v>
      </c>
      <c r="AA86" s="104"/>
      <c r="AB86" s="104"/>
      <c r="AC86" s="216">
        <f>W86+X86+Z86+AA86</f>
        <v>81200</v>
      </c>
      <c r="AD86" s="331"/>
      <c r="AE86" s="9">
        <v>0</v>
      </c>
      <c r="AF86" s="7">
        <v>0</v>
      </c>
      <c r="AG86" s="236">
        <v>0</v>
      </c>
      <c r="AH86" s="7">
        <v>0</v>
      </c>
      <c r="AI86" s="7">
        <v>0</v>
      </c>
      <c r="AJ86" s="104"/>
      <c r="AK86" s="216">
        <f>AE86+AF86+AH86+AI86</f>
        <v>0</v>
      </c>
      <c r="AL86" s="331"/>
      <c r="AM86" s="9">
        <v>0</v>
      </c>
      <c r="AN86" s="7">
        <v>0</v>
      </c>
      <c r="AO86" s="236">
        <v>0</v>
      </c>
      <c r="AP86" s="7">
        <v>0</v>
      </c>
      <c r="AQ86" s="7">
        <v>0</v>
      </c>
      <c r="AR86" s="104"/>
      <c r="AS86" s="216">
        <f>AM86+AN86+AP86+AQ86</f>
        <v>0</v>
      </c>
      <c r="AT86" s="331"/>
      <c r="AU86" s="9">
        <v>0</v>
      </c>
      <c r="AV86" s="7">
        <v>0</v>
      </c>
      <c r="AW86" s="236">
        <v>0</v>
      </c>
      <c r="AX86" s="7">
        <v>0</v>
      </c>
      <c r="AY86" s="7">
        <v>0</v>
      </c>
      <c r="AZ86" s="104"/>
      <c r="BA86" s="216">
        <f>AU86+AV86+AX86+AY86</f>
        <v>0</v>
      </c>
    </row>
    <row r="87" spans="1:53" s="99" customFormat="1" ht="12" customHeight="1" x14ac:dyDescent="0.2">
      <c r="A87" s="5" t="s">
        <v>728</v>
      </c>
      <c r="B87" s="25" t="s">
        <v>727</v>
      </c>
      <c r="C87" s="25" t="s">
        <v>32</v>
      </c>
      <c r="D87" s="5"/>
      <c r="E87" s="5" t="s">
        <v>644</v>
      </c>
      <c r="F87" s="9">
        <v>0</v>
      </c>
      <c r="G87" s="7">
        <v>0</v>
      </c>
      <c r="H87" s="236">
        <v>0</v>
      </c>
      <c r="I87" s="7">
        <v>0</v>
      </c>
      <c r="J87" s="7">
        <v>0</v>
      </c>
      <c r="K87" s="104"/>
      <c r="L87" s="216"/>
      <c r="M87" s="331"/>
      <c r="N87" s="232">
        <v>16000</v>
      </c>
      <c r="O87" s="104"/>
      <c r="P87" s="239">
        <v>0.12</v>
      </c>
      <c r="Q87" s="104"/>
      <c r="R87" s="104"/>
      <c r="S87" s="104"/>
      <c r="T87" s="355">
        <v>1</v>
      </c>
      <c r="U87" s="216">
        <f>N87+O87+Q87+R87</f>
        <v>16000</v>
      </c>
      <c r="V87" s="331"/>
      <c r="W87" s="232">
        <v>18800</v>
      </c>
      <c r="X87" s="7"/>
      <c r="Y87" s="239">
        <v>0.13</v>
      </c>
      <c r="Z87" s="104"/>
      <c r="AA87" s="104"/>
      <c r="AB87" s="104"/>
      <c r="AC87" s="216">
        <f>W87+X87+Z87+AA87</f>
        <v>18800</v>
      </c>
      <c r="AD87" s="331"/>
      <c r="AE87" s="9">
        <v>0</v>
      </c>
      <c r="AF87" s="7">
        <v>0</v>
      </c>
      <c r="AG87" s="236">
        <v>0</v>
      </c>
      <c r="AH87" s="7">
        <v>0</v>
      </c>
      <c r="AI87" s="7">
        <v>0</v>
      </c>
      <c r="AJ87" s="104"/>
      <c r="AK87" s="216">
        <f>AE87+AF87+AH87+AI87</f>
        <v>0</v>
      </c>
      <c r="AL87" s="331"/>
      <c r="AM87" s="9">
        <v>0</v>
      </c>
      <c r="AN87" s="7">
        <v>0</v>
      </c>
      <c r="AO87" s="236">
        <v>0</v>
      </c>
      <c r="AP87" s="7">
        <v>0</v>
      </c>
      <c r="AQ87" s="7">
        <v>0</v>
      </c>
      <c r="AR87" s="104"/>
      <c r="AS87" s="216">
        <f>AM87+AN87+AP87+AQ87</f>
        <v>0</v>
      </c>
      <c r="AT87" s="331"/>
      <c r="AU87" s="9">
        <v>0</v>
      </c>
      <c r="AV87" s="7">
        <v>0</v>
      </c>
      <c r="AW87" s="236">
        <v>0</v>
      </c>
      <c r="AX87" s="7">
        <v>0</v>
      </c>
      <c r="AY87" s="7">
        <v>0</v>
      </c>
      <c r="AZ87" s="104"/>
      <c r="BA87" s="216">
        <f>AU87+AV87+AX87+AY87</f>
        <v>0</v>
      </c>
    </row>
    <row r="88" spans="1:53" s="99" customFormat="1" ht="12" customHeight="1" thickBot="1" x14ac:dyDescent="0.25">
      <c r="A88" s="485"/>
      <c r="B88" s="485"/>
      <c r="C88" s="5"/>
      <c r="D88" s="267"/>
      <c r="E88" s="226"/>
      <c r="F88" s="232"/>
      <c r="G88" s="222"/>
      <c r="H88" s="239"/>
      <c r="I88" s="104"/>
      <c r="J88" s="104"/>
      <c r="K88" s="104"/>
      <c r="L88" s="216"/>
      <c r="M88" s="331"/>
      <c r="N88" s="223"/>
      <c r="O88" s="222"/>
      <c r="P88" s="238"/>
      <c r="Q88" s="104"/>
      <c r="R88" s="104"/>
      <c r="S88" s="104"/>
      <c r="T88" s="360"/>
      <c r="U88" s="229"/>
      <c r="V88" s="331"/>
      <c r="W88" s="232"/>
      <c r="X88" s="7"/>
      <c r="Y88" s="239"/>
      <c r="Z88" s="104"/>
      <c r="AA88" s="104"/>
      <c r="AB88" s="104"/>
      <c r="AC88" s="229"/>
      <c r="AD88" s="331"/>
      <c r="AE88" s="232"/>
      <c r="AF88" s="7"/>
      <c r="AG88" s="239"/>
      <c r="AH88" s="104"/>
      <c r="AI88" s="104"/>
      <c r="AJ88" s="104"/>
      <c r="AK88" s="229"/>
      <c r="AL88" s="331"/>
      <c r="AM88" s="232"/>
      <c r="AN88" s="7"/>
      <c r="AO88" s="239"/>
      <c r="AP88" s="104"/>
      <c r="AQ88" s="104"/>
      <c r="AR88" s="104"/>
      <c r="AS88" s="229"/>
      <c r="AT88" s="331"/>
      <c r="AU88" s="232"/>
      <c r="AV88" s="7"/>
      <c r="AW88" s="239"/>
      <c r="AX88" s="104"/>
      <c r="AY88" s="104"/>
      <c r="AZ88" s="104"/>
      <c r="BA88" s="229"/>
    </row>
    <row r="89" spans="1:53" s="99" customFormat="1" ht="12" customHeight="1" thickBot="1" x14ac:dyDescent="0.25">
      <c r="A89" s="250" t="s">
        <v>728</v>
      </c>
      <c r="B89" s="262" t="s">
        <v>14</v>
      </c>
      <c r="C89" s="263"/>
      <c r="D89" s="264"/>
      <c r="E89" s="106"/>
      <c r="F89" s="11">
        <f>SUM(F86:F88)</f>
        <v>0</v>
      </c>
      <c r="G89" s="12">
        <f>SUM(G86:G88)</f>
        <v>0</v>
      </c>
      <c r="H89" s="237">
        <f>SUM(H86:H88)</f>
        <v>0</v>
      </c>
      <c r="I89" s="12">
        <f>SUM(I86:I88)</f>
        <v>0</v>
      </c>
      <c r="J89" s="12">
        <f>SUM(J86:J88)</f>
        <v>0</v>
      </c>
      <c r="K89" s="107"/>
      <c r="L89" s="218">
        <f>SUM(L86:L88)</f>
        <v>0</v>
      </c>
      <c r="M89" s="334"/>
      <c r="N89" s="11">
        <f>SUM(N86:N88)</f>
        <v>30000</v>
      </c>
      <c r="O89" s="12">
        <f>SUM(O86:O88)</f>
        <v>0</v>
      </c>
      <c r="P89" s="237">
        <f>SUM(P86:P88)</f>
        <v>0.22</v>
      </c>
      <c r="Q89" s="12">
        <f>SUM(Q86:Q88)</f>
        <v>0</v>
      </c>
      <c r="R89" s="12">
        <f>SUM(R86:R88)</f>
        <v>0</v>
      </c>
      <c r="S89" s="107"/>
      <c r="T89" s="359"/>
      <c r="U89" s="218">
        <f>SUM(U86:U88)</f>
        <v>30000</v>
      </c>
      <c r="V89" s="334"/>
      <c r="W89" s="11">
        <f>SUM(W86:W88)</f>
        <v>98000</v>
      </c>
      <c r="X89" s="12">
        <f>SUM(X86:X88)</f>
        <v>0</v>
      </c>
      <c r="Y89" s="237">
        <f>SUM(Y86:Y88)</f>
        <v>0.68</v>
      </c>
      <c r="Z89" s="12">
        <f>SUM(Z86:Z88)</f>
        <v>2000</v>
      </c>
      <c r="AA89" s="12">
        <f>SUM(AA86:AA88)</f>
        <v>0</v>
      </c>
      <c r="AB89" s="107"/>
      <c r="AC89" s="218">
        <f>SUM(AC86:AC88)</f>
        <v>100000</v>
      </c>
      <c r="AD89" s="334"/>
      <c r="AE89" s="11">
        <f>SUM(AE86:AE88)</f>
        <v>0</v>
      </c>
      <c r="AF89" s="12">
        <f>SUM(AF86:AF88)</f>
        <v>0</v>
      </c>
      <c r="AG89" s="237">
        <f>SUM(AG86:AG88)</f>
        <v>0</v>
      </c>
      <c r="AH89" s="12">
        <f>SUM(AH86:AH88)</f>
        <v>0</v>
      </c>
      <c r="AI89" s="12">
        <f>SUM(AI86:AI88)</f>
        <v>0</v>
      </c>
      <c r="AJ89" s="107"/>
      <c r="AK89" s="218">
        <f>SUM(AK86:AK88)</f>
        <v>0</v>
      </c>
      <c r="AL89" s="334"/>
      <c r="AM89" s="11">
        <f>SUM(AM86:AM88)</f>
        <v>0</v>
      </c>
      <c r="AN89" s="12">
        <f>SUM(AN86:AN88)</f>
        <v>0</v>
      </c>
      <c r="AO89" s="237">
        <f>SUM(AO86:AO88)</f>
        <v>0</v>
      </c>
      <c r="AP89" s="12">
        <f>SUM(AP86:AP88)</f>
        <v>0</v>
      </c>
      <c r="AQ89" s="12">
        <f>SUM(AQ86:AQ88)</f>
        <v>0</v>
      </c>
      <c r="AR89" s="107"/>
      <c r="AS89" s="218">
        <f>SUM(AS86:AS88)</f>
        <v>0</v>
      </c>
      <c r="AT89" s="334"/>
      <c r="AU89" s="11">
        <f>SUM(AU86:AU88)</f>
        <v>0</v>
      </c>
      <c r="AV89" s="12">
        <f>SUM(AV86:AV88)</f>
        <v>0</v>
      </c>
      <c r="AW89" s="237">
        <f>SUM(AW86:AW88)</f>
        <v>0</v>
      </c>
      <c r="AX89" s="12">
        <f>SUM(AX86:AX88)</f>
        <v>0</v>
      </c>
      <c r="AY89" s="12">
        <f>SUM(AY86:AY88)</f>
        <v>0</v>
      </c>
      <c r="AZ89" s="107"/>
      <c r="BA89" s="218">
        <f>SUM(BA86:BA88)</f>
        <v>0</v>
      </c>
    </row>
    <row r="90" spans="1:53" ht="12" customHeight="1" x14ac:dyDescent="0.2">
      <c r="A90" s="245"/>
      <c r="B90" s="207"/>
      <c r="C90" s="209"/>
      <c r="D90" s="25"/>
      <c r="E90" s="225"/>
      <c r="F90" s="223"/>
      <c r="G90" s="222"/>
      <c r="H90" s="238"/>
      <c r="I90" s="222"/>
      <c r="J90" s="222"/>
      <c r="K90" s="222"/>
      <c r="L90" s="224"/>
      <c r="M90" s="333"/>
      <c r="N90" s="223"/>
      <c r="O90" s="222"/>
      <c r="P90" s="238"/>
      <c r="Q90" s="222"/>
      <c r="R90" s="222"/>
      <c r="S90" s="222"/>
      <c r="T90" s="357"/>
      <c r="U90" s="224"/>
      <c r="V90" s="333"/>
      <c r="W90" s="223"/>
      <c r="X90" s="222"/>
      <c r="Y90" s="238"/>
      <c r="Z90" s="222"/>
      <c r="AA90" s="222"/>
      <c r="AB90" s="222"/>
      <c r="AC90" s="224"/>
      <c r="AD90" s="333"/>
      <c r="AE90" s="223"/>
      <c r="AF90" s="222"/>
      <c r="AG90" s="238"/>
      <c r="AH90" s="222"/>
      <c r="AI90" s="222"/>
      <c r="AJ90" s="222"/>
      <c r="AK90" s="224"/>
      <c r="AL90" s="333"/>
      <c r="AM90" s="223"/>
      <c r="AN90" s="222"/>
      <c r="AO90" s="238"/>
      <c r="AP90" s="222"/>
      <c r="AQ90" s="222"/>
      <c r="AR90" s="222"/>
      <c r="AS90" s="224"/>
      <c r="AT90" s="333"/>
      <c r="AU90" s="223"/>
      <c r="AV90" s="222"/>
      <c r="AW90" s="238"/>
      <c r="AX90" s="222"/>
      <c r="AY90" s="222"/>
      <c r="AZ90" s="222"/>
      <c r="BA90" s="224"/>
    </row>
    <row r="91" spans="1:53" s="99" customFormat="1" ht="12" customHeight="1" x14ac:dyDescent="0.2">
      <c r="A91" s="25" t="s">
        <v>834</v>
      </c>
      <c r="B91" s="25" t="s">
        <v>604</v>
      </c>
      <c r="C91" s="25" t="s">
        <v>32</v>
      </c>
      <c r="D91" s="25"/>
      <c r="E91" s="5" t="s">
        <v>644</v>
      </c>
      <c r="F91" s="232">
        <v>67344</v>
      </c>
      <c r="G91" s="104">
        <v>0</v>
      </c>
      <c r="H91" s="239">
        <v>0.4</v>
      </c>
      <c r="I91" s="104">
        <v>0</v>
      </c>
      <c r="J91" s="104">
        <v>2394</v>
      </c>
      <c r="K91" s="105" t="s">
        <v>645</v>
      </c>
      <c r="L91" s="216">
        <f>F91+G91+I91+J91</f>
        <v>69738</v>
      </c>
      <c r="M91" s="332"/>
      <c r="N91" s="232">
        <v>55935</v>
      </c>
      <c r="O91" s="104">
        <v>1779</v>
      </c>
      <c r="P91" s="239">
        <v>0.4</v>
      </c>
      <c r="Q91" s="104">
        <v>0</v>
      </c>
      <c r="R91" s="104">
        <v>0</v>
      </c>
      <c r="S91" s="105"/>
      <c r="T91" s="355">
        <v>1</v>
      </c>
      <c r="U91" s="216">
        <f>N91+O91+Q91+R91</f>
        <v>57714</v>
      </c>
      <c r="V91" s="332"/>
      <c r="W91" s="232">
        <v>20880</v>
      </c>
      <c r="X91" s="104">
        <v>0</v>
      </c>
      <c r="Y91" s="239">
        <v>0.15</v>
      </c>
      <c r="Z91" s="104">
        <v>9333</v>
      </c>
      <c r="AA91" s="104">
        <v>0</v>
      </c>
      <c r="AB91" s="105"/>
      <c r="AC91" s="216">
        <f>W91+X91+Z91+AA91</f>
        <v>30213</v>
      </c>
      <c r="AD91" s="332"/>
      <c r="AE91" s="9">
        <v>0</v>
      </c>
      <c r="AF91" s="104">
        <v>0</v>
      </c>
      <c r="AG91" s="236">
        <v>0</v>
      </c>
      <c r="AH91" s="7">
        <v>0</v>
      </c>
      <c r="AI91" s="7">
        <v>26000</v>
      </c>
      <c r="AJ91" s="105" t="s">
        <v>836</v>
      </c>
      <c r="AK91" s="216">
        <f>AE91+AF91+AH91+AI91</f>
        <v>26000</v>
      </c>
      <c r="AL91" s="332"/>
      <c r="AM91" s="9">
        <v>0</v>
      </c>
      <c r="AN91" s="104">
        <v>0</v>
      </c>
      <c r="AO91" s="236">
        <v>0</v>
      </c>
      <c r="AP91" s="7">
        <v>0</v>
      </c>
      <c r="AQ91" s="7">
        <v>0</v>
      </c>
      <c r="AR91" s="105"/>
      <c r="AS91" s="216">
        <f>AM91+AN91+AP91+AQ91</f>
        <v>0</v>
      </c>
      <c r="AT91" s="332"/>
      <c r="AU91" s="9">
        <v>0</v>
      </c>
      <c r="AV91" s="104">
        <v>0</v>
      </c>
      <c r="AW91" s="236">
        <v>0</v>
      </c>
      <c r="AX91" s="7">
        <v>0</v>
      </c>
      <c r="AY91" s="7">
        <v>0</v>
      </c>
      <c r="AZ91" s="105"/>
      <c r="BA91" s="216">
        <f>AU91+AV91+AX91+AY91</f>
        <v>0</v>
      </c>
    </row>
    <row r="92" spans="1:53" s="99" customFormat="1" ht="12" customHeight="1" x14ac:dyDescent="0.2">
      <c r="A92" s="25" t="s">
        <v>834</v>
      </c>
      <c r="B92" s="25" t="s">
        <v>31</v>
      </c>
      <c r="C92" s="25" t="s">
        <v>32</v>
      </c>
      <c r="D92" s="25"/>
      <c r="E92" s="25" t="s">
        <v>26</v>
      </c>
      <c r="F92" s="232">
        <v>73283</v>
      </c>
      <c r="G92" s="104">
        <v>0</v>
      </c>
      <c r="H92" s="239">
        <v>0.5</v>
      </c>
      <c r="I92" s="104">
        <v>0</v>
      </c>
      <c r="J92" s="104">
        <v>800</v>
      </c>
      <c r="K92" s="105" t="s">
        <v>646</v>
      </c>
      <c r="L92" s="216">
        <f>F92+G92+I92+J92</f>
        <v>74083</v>
      </c>
      <c r="M92" s="332"/>
      <c r="N92" s="232">
        <v>93096</v>
      </c>
      <c r="O92" s="104">
        <v>2000</v>
      </c>
      <c r="P92" s="239">
        <v>0.5</v>
      </c>
      <c r="Q92" s="104">
        <v>0</v>
      </c>
      <c r="R92" s="104">
        <v>0</v>
      </c>
      <c r="S92" s="105"/>
      <c r="T92" s="355">
        <v>1</v>
      </c>
      <c r="U92" s="216">
        <f>N92+O92+Q92+R92</f>
        <v>95096</v>
      </c>
      <c r="V92" s="332"/>
      <c r="W92" s="232">
        <v>66252</v>
      </c>
      <c r="X92" s="104">
        <v>0</v>
      </c>
      <c r="Y92" s="239">
        <v>0.35</v>
      </c>
      <c r="Z92" s="104">
        <v>0</v>
      </c>
      <c r="AA92" s="104">
        <v>0</v>
      </c>
      <c r="AB92" s="105"/>
      <c r="AC92" s="216">
        <f>W92+X92+Z92+AA92</f>
        <v>66252</v>
      </c>
      <c r="AD92" s="332"/>
      <c r="AE92" s="9">
        <v>0</v>
      </c>
      <c r="AF92" s="104">
        <v>0</v>
      </c>
      <c r="AG92" s="236">
        <v>0</v>
      </c>
      <c r="AH92" s="7">
        <v>0</v>
      </c>
      <c r="AI92" s="7">
        <v>0</v>
      </c>
      <c r="AJ92" s="105"/>
      <c r="AK92" s="216">
        <f>AE92+AF92+AH92+AI92</f>
        <v>0</v>
      </c>
      <c r="AL92" s="332"/>
      <c r="AM92" s="9">
        <v>0</v>
      </c>
      <c r="AN92" s="104">
        <v>0</v>
      </c>
      <c r="AO92" s="236">
        <v>0</v>
      </c>
      <c r="AP92" s="7">
        <v>0</v>
      </c>
      <c r="AQ92" s="7">
        <v>0</v>
      </c>
      <c r="AR92" s="105"/>
      <c r="AS92" s="216">
        <f>AM92+AN92+AP92+AQ92</f>
        <v>0</v>
      </c>
      <c r="AT92" s="332"/>
      <c r="AU92" s="9">
        <v>0</v>
      </c>
      <c r="AV92" s="104">
        <v>0</v>
      </c>
      <c r="AW92" s="236">
        <v>0</v>
      </c>
      <c r="AX92" s="7">
        <v>0</v>
      </c>
      <c r="AY92" s="7">
        <v>0</v>
      </c>
      <c r="AZ92" s="105"/>
      <c r="BA92" s="216">
        <f>AU92+AV92+AX92+AY92</f>
        <v>0</v>
      </c>
    </row>
    <row r="93" spans="1:53" s="99" customFormat="1" ht="12" customHeight="1" x14ac:dyDescent="0.2">
      <c r="A93" s="25" t="s">
        <v>834</v>
      </c>
      <c r="B93" s="25" t="s">
        <v>605</v>
      </c>
      <c r="C93" s="25" t="s">
        <v>33</v>
      </c>
      <c r="D93" s="25"/>
      <c r="E93" s="5" t="s">
        <v>644</v>
      </c>
      <c r="F93" s="232">
        <v>30607</v>
      </c>
      <c r="G93" s="104">
        <v>0</v>
      </c>
      <c r="H93" s="239">
        <v>0.2</v>
      </c>
      <c r="I93" s="104">
        <v>0</v>
      </c>
      <c r="J93" s="104">
        <v>0</v>
      </c>
      <c r="K93" s="105"/>
      <c r="L93" s="216">
        <f>F93+G93+I93+J93</f>
        <v>30607</v>
      </c>
      <c r="M93" s="332"/>
      <c r="N93" s="232">
        <v>0</v>
      </c>
      <c r="O93" s="104">
        <v>0</v>
      </c>
      <c r="P93" s="239">
        <v>0</v>
      </c>
      <c r="Q93" s="104">
        <v>0</v>
      </c>
      <c r="R93" s="104">
        <v>0</v>
      </c>
      <c r="S93" s="105"/>
      <c r="T93" s="355">
        <v>1</v>
      </c>
      <c r="U93" s="216">
        <f>N93+O93+Q93+R93</f>
        <v>0</v>
      </c>
      <c r="V93" s="332"/>
      <c r="W93" s="232">
        <v>0</v>
      </c>
      <c r="X93" s="104">
        <v>0</v>
      </c>
      <c r="Y93" s="239">
        <v>0</v>
      </c>
      <c r="Z93" s="104">
        <v>0</v>
      </c>
      <c r="AA93" s="104">
        <v>0</v>
      </c>
      <c r="AB93" s="105"/>
      <c r="AC93" s="216">
        <f>W93+X93+Z93+AA93</f>
        <v>0</v>
      </c>
      <c r="AD93" s="332"/>
      <c r="AE93" s="9">
        <v>0</v>
      </c>
      <c r="AF93" s="104">
        <v>0</v>
      </c>
      <c r="AG93" s="236">
        <v>0</v>
      </c>
      <c r="AH93" s="7">
        <v>0</v>
      </c>
      <c r="AI93" s="7">
        <v>0</v>
      </c>
      <c r="AJ93" s="105"/>
      <c r="AK93" s="216">
        <f>AE93+AF93+AH93+AI93</f>
        <v>0</v>
      </c>
      <c r="AL93" s="332"/>
      <c r="AM93" s="9">
        <v>0</v>
      </c>
      <c r="AN93" s="104">
        <v>0</v>
      </c>
      <c r="AO93" s="236">
        <v>0</v>
      </c>
      <c r="AP93" s="7">
        <v>0</v>
      </c>
      <c r="AQ93" s="7">
        <v>0</v>
      </c>
      <c r="AR93" s="105"/>
      <c r="AS93" s="216">
        <f>AM93+AN93+AP93+AQ93</f>
        <v>0</v>
      </c>
      <c r="AT93" s="332"/>
      <c r="AU93" s="9">
        <v>0</v>
      </c>
      <c r="AV93" s="104">
        <v>0</v>
      </c>
      <c r="AW93" s="236">
        <v>0</v>
      </c>
      <c r="AX93" s="7">
        <v>0</v>
      </c>
      <c r="AY93" s="7">
        <v>0</v>
      </c>
      <c r="AZ93" s="105"/>
      <c r="BA93" s="216">
        <f>AU93+AV93+AX93+AY93</f>
        <v>0</v>
      </c>
    </row>
    <row r="94" spans="1:53" s="99" customFormat="1" ht="12" customHeight="1" x14ac:dyDescent="0.2">
      <c r="A94" s="25" t="s">
        <v>834</v>
      </c>
      <c r="B94" s="25" t="s">
        <v>769</v>
      </c>
      <c r="C94" s="25" t="s">
        <v>32</v>
      </c>
      <c r="D94" s="25"/>
      <c r="E94" s="5" t="s">
        <v>644</v>
      </c>
      <c r="F94" s="232"/>
      <c r="G94" s="104"/>
      <c r="H94" s="239"/>
      <c r="I94" s="104"/>
      <c r="J94" s="104"/>
      <c r="K94" s="105"/>
      <c r="L94" s="216"/>
      <c r="M94" s="332"/>
      <c r="N94" s="232"/>
      <c r="O94" s="104"/>
      <c r="P94" s="239"/>
      <c r="Q94" s="104"/>
      <c r="R94" s="104"/>
      <c r="S94" s="105"/>
      <c r="T94" s="355"/>
      <c r="U94" s="216"/>
      <c r="V94" s="332"/>
      <c r="W94" s="232"/>
      <c r="X94" s="104"/>
      <c r="Y94" s="239"/>
      <c r="Z94" s="104"/>
      <c r="AA94" s="104"/>
      <c r="AB94" s="105"/>
      <c r="AC94" s="216"/>
      <c r="AD94" s="332"/>
      <c r="AE94" s="9">
        <v>0</v>
      </c>
      <c r="AF94" s="104">
        <v>0</v>
      </c>
      <c r="AG94" s="236">
        <v>0</v>
      </c>
      <c r="AH94" s="7">
        <v>0</v>
      </c>
      <c r="AI94" s="7">
        <v>0</v>
      </c>
      <c r="AJ94" s="105"/>
      <c r="AK94" s="216">
        <f>AE94+AF94+AH94+AI94</f>
        <v>0</v>
      </c>
      <c r="AL94" s="332"/>
      <c r="AM94" s="9">
        <v>0</v>
      </c>
      <c r="AN94" s="104">
        <v>0</v>
      </c>
      <c r="AO94" s="236">
        <v>0</v>
      </c>
      <c r="AP94" s="7">
        <v>0</v>
      </c>
      <c r="AQ94" s="7">
        <v>0</v>
      </c>
      <c r="AR94" s="105"/>
      <c r="AS94" s="216">
        <f>AM94+AN94+AP94+AQ94</f>
        <v>0</v>
      </c>
      <c r="AT94" s="332"/>
      <c r="AU94" s="9">
        <v>0</v>
      </c>
      <c r="AV94" s="104">
        <v>0</v>
      </c>
      <c r="AW94" s="236">
        <v>0</v>
      </c>
      <c r="AX94" s="7">
        <v>0</v>
      </c>
      <c r="AY94" s="7">
        <v>0</v>
      </c>
      <c r="AZ94" s="105"/>
      <c r="BA94" s="216">
        <f>AU94+AV94+AX94+AY94</f>
        <v>0</v>
      </c>
    </row>
    <row r="95" spans="1:53" s="99" customFormat="1" ht="12" customHeight="1" thickBot="1" x14ac:dyDescent="0.25">
      <c r="A95" s="260"/>
      <c r="B95" s="247"/>
      <c r="C95" s="261"/>
      <c r="D95" s="248"/>
      <c r="E95" s="25"/>
      <c r="F95" s="232"/>
      <c r="G95" s="104"/>
      <c r="H95" s="239"/>
      <c r="I95" s="104"/>
      <c r="J95" s="104"/>
      <c r="K95" s="105"/>
      <c r="L95" s="216">
        <f>F95+G95+I95+J95</f>
        <v>0</v>
      </c>
      <c r="M95" s="332"/>
      <c r="N95" s="232"/>
      <c r="O95" s="104"/>
      <c r="P95" s="239"/>
      <c r="Q95" s="104"/>
      <c r="R95" s="104"/>
      <c r="S95" s="105"/>
      <c r="T95" s="358"/>
      <c r="U95" s="216">
        <f>N95+O95+Q95+R95</f>
        <v>0</v>
      </c>
      <c r="V95" s="332"/>
      <c r="W95" s="232"/>
      <c r="X95" s="104"/>
      <c r="Y95" s="239"/>
      <c r="Z95" s="104"/>
      <c r="AA95" s="104"/>
      <c r="AB95" s="105"/>
      <c r="AC95" s="216"/>
      <c r="AD95" s="332"/>
      <c r="AE95" s="232"/>
      <c r="AF95" s="104"/>
      <c r="AG95" s="239"/>
      <c r="AH95" s="104"/>
      <c r="AI95" s="104"/>
      <c r="AJ95" s="105"/>
      <c r="AK95" s="216"/>
      <c r="AL95" s="332"/>
      <c r="AM95" s="232"/>
      <c r="AN95" s="104"/>
      <c r="AO95" s="239"/>
      <c r="AP95" s="104"/>
      <c r="AQ95" s="104"/>
      <c r="AR95" s="105"/>
      <c r="AS95" s="216"/>
      <c r="AT95" s="332"/>
      <c r="AU95" s="232"/>
      <c r="AV95" s="104"/>
      <c r="AW95" s="239"/>
      <c r="AX95" s="104"/>
      <c r="AY95" s="104"/>
      <c r="AZ95" s="105"/>
      <c r="BA95" s="216"/>
    </row>
    <row r="96" spans="1:53" s="99" customFormat="1" ht="12" customHeight="1" thickBot="1" x14ac:dyDescent="0.25">
      <c r="A96" s="534" t="s">
        <v>834</v>
      </c>
      <c r="B96" s="262" t="s">
        <v>14</v>
      </c>
      <c r="C96" s="263"/>
      <c r="D96" s="264"/>
      <c r="E96" s="106"/>
      <c r="F96" s="11">
        <f>SUM(F91:F95)</f>
        <v>171234</v>
      </c>
      <c r="G96" s="12">
        <f>SUM(G91:G95)</f>
        <v>0</v>
      </c>
      <c r="H96" s="237">
        <f>SUM(H91:H95)</f>
        <v>1.1000000000000001</v>
      </c>
      <c r="I96" s="12">
        <f>SUM(I91:I95)</f>
        <v>0</v>
      </c>
      <c r="J96" s="12">
        <f>SUM(J91:J95)</f>
        <v>3194</v>
      </c>
      <c r="K96" s="107"/>
      <c r="L96" s="218">
        <f>SUM(L91:L95)</f>
        <v>174428</v>
      </c>
      <c r="M96" s="334"/>
      <c r="N96" s="11">
        <f>SUM(N91:N95)</f>
        <v>149031</v>
      </c>
      <c r="O96" s="12">
        <f>SUM(O91:O95)</f>
        <v>3779</v>
      </c>
      <c r="P96" s="237">
        <f>SUM(P91:P95)</f>
        <v>0.9</v>
      </c>
      <c r="Q96" s="12">
        <f>SUM(Q91:Q95)</f>
        <v>0</v>
      </c>
      <c r="R96" s="12">
        <f>SUM(R91:R95)</f>
        <v>0</v>
      </c>
      <c r="S96" s="107"/>
      <c r="T96" s="359"/>
      <c r="U96" s="218">
        <f>SUM(U91:U95)</f>
        <v>152810</v>
      </c>
      <c r="V96" s="334"/>
      <c r="W96" s="11">
        <f>SUM(W91:W95)</f>
        <v>87132</v>
      </c>
      <c r="X96" s="12">
        <f>SUM(X91:X95)</f>
        <v>0</v>
      </c>
      <c r="Y96" s="237">
        <f>SUM(Y91:Y95)</f>
        <v>0.5</v>
      </c>
      <c r="Z96" s="12">
        <f>SUM(Z91:Z95)</f>
        <v>9333</v>
      </c>
      <c r="AA96" s="12">
        <f>SUM(AA91:AA95)</f>
        <v>0</v>
      </c>
      <c r="AB96" s="107"/>
      <c r="AC96" s="218">
        <f>SUM(AC91:AC95)</f>
        <v>96465</v>
      </c>
      <c r="AD96" s="334"/>
      <c r="AE96" s="11">
        <f>SUM(AE91:AE95)</f>
        <v>0</v>
      </c>
      <c r="AF96" s="12">
        <f>SUM(AF91:AF95)</f>
        <v>0</v>
      </c>
      <c r="AG96" s="237">
        <f>SUM(AG91:AG95)</f>
        <v>0</v>
      </c>
      <c r="AH96" s="12">
        <f>SUM(AH91:AH95)</f>
        <v>0</v>
      </c>
      <c r="AI96" s="12">
        <f>SUM(AI91:AI95)</f>
        <v>26000</v>
      </c>
      <c r="AJ96" s="107"/>
      <c r="AK96" s="218">
        <f>SUM(AK91:AK95)</f>
        <v>26000</v>
      </c>
      <c r="AL96" s="334"/>
      <c r="AM96" s="11">
        <f>SUM(AM91:AM95)</f>
        <v>0</v>
      </c>
      <c r="AN96" s="12">
        <f>SUM(AN91:AN95)</f>
        <v>0</v>
      </c>
      <c r="AO96" s="237">
        <f>SUM(AO91:AO95)</f>
        <v>0</v>
      </c>
      <c r="AP96" s="12">
        <f>SUM(AP91:AP95)</f>
        <v>0</v>
      </c>
      <c r="AQ96" s="12">
        <f>SUM(AQ91:AQ95)</f>
        <v>0</v>
      </c>
      <c r="AR96" s="107"/>
      <c r="AS96" s="218">
        <f>SUM(AS91:AS95)</f>
        <v>0</v>
      </c>
      <c r="AT96" s="334"/>
      <c r="AU96" s="11">
        <f>SUM(AU91:AU95)</f>
        <v>0</v>
      </c>
      <c r="AV96" s="12">
        <f>SUM(AV91:AV95)</f>
        <v>0</v>
      </c>
      <c r="AW96" s="237">
        <f>SUM(AW91:AW95)</f>
        <v>0</v>
      </c>
      <c r="AX96" s="12">
        <f>SUM(AX91:AX95)</f>
        <v>0</v>
      </c>
      <c r="AY96" s="12">
        <f>SUM(AY91:AY95)</f>
        <v>0</v>
      </c>
      <c r="AZ96" s="107"/>
      <c r="BA96" s="218">
        <f>SUM(BA91:BA95)</f>
        <v>0</v>
      </c>
    </row>
    <row r="97" spans="1:53" s="99" customFormat="1" ht="12" customHeight="1" x14ac:dyDescent="0.2">
      <c r="A97" s="455"/>
      <c r="B97" s="265"/>
      <c r="C97" s="266"/>
      <c r="D97" s="267"/>
      <c r="E97" s="226"/>
      <c r="F97" s="9">
        <v>0</v>
      </c>
      <c r="G97" s="7">
        <v>0</v>
      </c>
      <c r="H97" s="236">
        <v>0</v>
      </c>
      <c r="I97" s="222"/>
      <c r="J97" s="222"/>
      <c r="K97" s="227"/>
      <c r="L97" s="216">
        <f>F97+G97+I97+J97</f>
        <v>0</v>
      </c>
      <c r="M97" s="331"/>
      <c r="N97" s="9">
        <v>0</v>
      </c>
      <c r="O97" s="7">
        <v>0</v>
      </c>
      <c r="P97" s="236">
        <v>0</v>
      </c>
      <c r="Q97" s="222"/>
      <c r="R97" s="222"/>
      <c r="S97" s="227"/>
      <c r="T97" s="360"/>
      <c r="U97" s="216">
        <f>N97+O97+Q97+R97</f>
        <v>0</v>
      </c>
      <c r="V97" s="331"/>
      <c r="W97" s="232">
        <v>0</v>
      </c>
      <c r="X97" s="104">
        <v>0</v>
      </c>
      <c r="Y97" s="239">
        <v>0</v>
      </c>
      <c r="Z97" s="222"/>
      <c r="AA97" s="222"/>
      <c r="AB97" s="227"/>
      <c r="AC97" s="216">
        <f>W97+X97+Z97+AA97</f>
        <v>0</v>
      </c>
      <c r="AD97" s="331"/>
      <c r="AE97" s="9"/>
      <c r="AF97" s="222"/>
      <c r="AG97" s="236"/>
      <c r="AH97" s="222"/>
      <c r="AI97" s="222"/>
      <c r="AJ97" s="227"/>
      <c r="AK97" s="216">
        <f>AE97+AF97+AH97+AI97</f>
        <v>0</v>
      </c>
      <c r="AL97" s="331"/>
      <c r="AM97" s="223"/>
      <c r="AN97" s="222"/>
      <c r="AO97" s="238"/>
      <c r="AP97" s="222"/>
      <c r="AQ97" s="222"/>
      <c r="AR97" s="227"/>
      <c r="AS97" s="216">
        <f>AM97+AN97+AP97+AQ97</f>
        <v>0</v>
      </c>
      <c r="AT97" s="331"/>
      <c r="AU97" s="223"/>
      <c r="AV97" s="222"/>
      <c r="AW97" s="238"/>
      <c r="AX97" s="222"/>
      <c r="AY97" s="222"/>
      <c r="AZ97" s="227"/>
      <c r="BA97" s="216">
        <f>AU97+AV97+AX97+AY97</f>
        <v>0</v>
      </c>
    </row>
    <row r="98" spans="1:53" s="99" customFormat="1" ht="12" customHeight="1" x14ac:dyDescent="0.2">
      <c r="A98" s="25" t="s">
        <v>835</v>
      </c>
      <c r="B98" s="25" t="s">
        <v>604</v>
      </c>
      <c r="C98" s="25" t="s">
        <v>32</v>
      </c>
      <c r="D98" s="25"/>
      <c r="E98" s="5" t="s">
        <v>644</v>
      </c>
      <c r="F98" s="9">
        <v>0</v>
      </c>
      <c r="G98" s="7">
        <v>0</v>
      </c>
      <c r="H98" s="236">
        <v>0</v>
      </c>
      <c r="I98" s="222"/>
      <c r="J98" s="222"/>
      <c r="K98" s="227"/>
      <c r="L98" s="216">
        <f>F98+G98+I98+J98</f>
        <v>0</v>
      </c>
      <c r="M98" s="331"/>
      <c r="N98" s="9">
        <v>0</v>
      </c>
      <c r="O98" s="7">
        <v>0</v>
      </c>
      <c r="P98" s="236">
        <v>0</v>
      </c>
      <c r="Q98" s="222"/>
      <c r="R98" s="222"/>
      <c r="S98" s="227"/>
      <c r="T98" s="360"/>
      <c r="U98" s="216">
        <f>N98+O98+Q98+R98</f>
        <v>0</v>
      </c>
      <c r="V98" s="331"/>
      <c r="W98" s="232">
        <v>0</v>
      </c>
      <c r="X98" s="104">
        <v>0</v>
      </c>
      <c r="Y98" s="239">
        <v>0</v>
      </c>
      <c r="Z98" s="222"/>
      <c r="AA98" s="222"/>
      <c r="AB98" s="227"/>
      <c r="AC98" s="216">
        <f>W98+X98+Z98+AA98</f>
        <v>0</v>
      </c>
      <c r="AD98" s="331"/>
      <c r="AE98" s="9">
        <v>62950</v>
      </c>
      <c r="AF98" s="222"/>
      <c r="AG98" s="236">
        <v>0.42</v>
      </c>
      <c r="AH98" s="222"/>
      <c r="AI98" s="492">
        <v>850</v>
      </c>
      <c r="AJ98" s="243" t="s">
        <v>647</v>
      </c>
      <c r="AK98" s="216">
        <f>AE98+AF98+AH98+AI98</f>
        <v>63800</v>
      </c>
      <c r="AL98" s="331"/>
      <c r="AM98" s="9">
        <v>63700</v>
      </c>
      <c r="AN98" s="104"/>
      <c r="AO98" s="236">
        <v>0.4</v>
      </c>
      <c r="AP98" s="222"/>
      <c r="AQ98" s="492">
        <v>1800</v>
      </c>
      <c r="AR98" s="243" t="s">
        <v>647</v>
      </c>
      <c r="AS98" s="216">
        <f>AM98+AN98+AP98+AQ98</f>
        <v>65500</v>
      </c>
      <c r="AT98" s="331"/>
      <c r="AU98" s="9"/>
      <c r="AV98" s="104"/>
      <c r="AW98" s="236"/>
      <c r="AX98" s="222"/>
      <c r="AY98" s="492"/>
      <c r="AZ98" s="243"/>
      <c r="BA98" s="216">
        <f>AU98+AV98+AX98+AY98</f>
        <v>0</v>
      </c>
    </row>
    <row r="99" spans="1:53" s="99" customFormat="1" ht="12" customHeight="1" x14ac:dyDescent="0.2">
      <c r="A99" s="25" t="s">
        <v>835</v>
      </c>
      <c r="B99" s="25" t="s">
        <v>769</v>
      </c>
      <c r="C99" s="25" t="s">
        <v>32</v>
      </c>
      <c r="D99" s="25"/>
      <c r="E99" s="5" t="s">
        <v>644</v>
      </c>
      <c r="F99" s="9">
        <v>0</v>
      </c>
      <c r="G99" s="7">
        <v>0</v>
      </c>
      <c r="H99" s="236">
        <v>0</v>
      </c>
      <c r="I99" s="222"/>
      <c r="J99" s="222"/>
      <c r="K99" s="227"/>
      <c r="L99" s="216">
        <f>F99+G99+I99+J99</f>
        <v>0</v>
      </c>
      <c r="M99" s="331"/>
      <c r="N99" s="9">
        <v>0</v>
      </c>
      <c r="O99" s="7">
        <v>0</v>
      </c>
      <c r="P99" s="236">
        <v>0</v>
      </c>
      <c r="Q99" s="222"/>
      <c r="R99" s="222"/>
      <c r="S99" s="227"/>
      <c r="T99" s="360"/>
      <c r="U99" s="216">
        <f>N99+O99+Q99+R99</f>
        <v>0</v>
      </c>
      <c r="V99" s="331"/>
      <c r="W99" s="232">
        <v>0</v>
      </c>
      <c r="X99" s="104">
        <v>0</v>
      </c>
      <c r="Y99" s="239">
        <v>0</v>
      </c>
      <c r="Z99" s="222"/>
      <c r="AA99" s="222"/>
      <c r="AB99" s="227"/>
      <c r="AC99" s="216">
        <f>W99+X99+Z99+AA99</f>
        <v>0</v>
      </c>
      <c r="AD99" s="331"/>
      <c r="AE99" s="9">
        <v>78000</v>
      </c>
      <c r="AF99" s="222"/>
      <c r="AG99" s="236">
        <v>0.54</v>
      </c>
      <c r="AH99" s="222"/>
      <c r="AI99" s="492">
        <v>900</v>
      </c>
      <c r="AJ99" s="243" t="s">
        <v>645</v>
      </c>
      <c r="AK99" s="216">
        <f>AE99+AF99+AH99+AI99</f>
        <v>78900</v>
      </c>
      <c r="AL99" s="331"/>
      <c r="AM99" s="9">
        <v>92600</v>
      </c>
      <c r="AN99" s="104"/>
      <c r="AO99" s="236">
        <v>0.6</v>
      </c>
      <c r="AP99" s="222"/>
      <c r="AQ99" s="492">
        <v>900</v>
      </c>
      <c r="AR99" s="243" t="s">
        <v>645</v>
      </c>
      <c r="AS99" s="216">
        <f>AM99+AN99+AP99+AQ99</f>
        <v>93500</v>
      </c>
      <c r="AT99" s="331"/>
      <c r="AU99" s="9"/>
      <c r="AV99" s="104"/>
      <c r="AW99" s="236"/>
      <c r="AX99" s="222"/>
      <c r="AY99" s="492"/>
      <c r="AZ99" s="243"/>
      <c r="BA99" s="216">
        <f>AU99+AV99+AX99+AY99</f>
        <v>0</v>
      </c>
    </row>
    <row r="100" spans="1:53" s="99" customFormat="1" ht="12" customHeight="1" thickBot="1" x14ac:dyDescent="0.25">
      <c r="A100" s="455"/>
      <c r="B100" s="265"/>
      <c r="C100" s="266"/>
      <c r="D100" s="267"/>
      <c r="E100" s="226"/>
      <c r="F100" s="9">
        <v>0</v>
      </c>
      <c r="G100" s="7">
        <v>0</v>
      </c>
      <c r="H100" s="236">
        <v>0</v>
      </c>
      <c r="I100" s="222"/>
      <c r="J100" s="222"/>
      <c r="K100" s="227"/>
      <c r="L100" s="216">
        <f>F100+G100+I100+J100</f>
        <v>0</v>
      </c>
      <c r="M100" s="331"/>
      <c r="N100" s="9">
        <v>0</v>
      </c>
      <c r="O100" s="7">
        <v>0</v>
      </c>
      <c r="P100" s="236">
        <v>0</v>
      </c>
      <c r="Q100" s="222"/>
      <c r="R100" s="222"/>
      <c r="S100" s="227"/>
      <c r="T100" s="360"/>
      <c r="U100" s="216">
        <f>N100+O100+Q100+R100</f>
        <v>0</v>
      </c>
      <c r="V100" s="331"/>
      <c r="W100" s="232">
        <v>0</v>
      </c>
      <c r="X100" s="104">
        <v>0</v>
      </c>
      <c r="Y100" s="239">
        <v>0</v>
      </c>
      <c r="Z100" s="222"/>
      <c r="AA100" s="222"/>
      <c r="AB100" s="227"/>
      <c r="AC100" s="216">
        <f>W100+X100+Z100+AA100</f>
        <v>0</v>
      </c>
      <c r="AD100" s="331"/>
      <c r="AE100" s="9"/>
      <c r="AF100" s="222"/>
      <c r="AG100" s="236"/>
      <c r="AH100" s="222"/>
      <c r="AI100" s="222"/>
      <c r="AJ100" s="227"/>
      <c r="AK100" s="216">
        <f>AE100+AF100+AH100+AI100</f>
        <v>0</v>
      </c>
      <c r="AL100" s="331"/>
      <c r="AM100" s="9"/>
      <c r="AN100" s="222"/>
      <c r="AO100" s="238"/>
      <c r="AP100" s="222"/>
      <c r="AQ100" s="222"/>
      <c r="AR100" s="227"/>
      <c r="AS100" s="216">
        <f>AM100+AN100+AP100+AQ100</f>
        <v>0</v>
      </c>
      <c r="AT100" s="331"/>
      <c r="AU100" s="9"/>
      <c r="AV100" s="222"/>
      <c r="AW100" s="238"/>
      <c r="AX100" s="222"/>
      <c r="AY100" s="222"/>
      <c r="AZ100" s="227"/>
      <c r="BA100" s="216">
        <f>AU100+AV100+AX100+AY100</f>
        <v>0</v>
      </c>
    </row>
    <row r="101" spans="1:53" s="99" customFormat="1" ht="12" customHeight="1" thickBot="1" x14ac:dyDescent="0.25">
      <c r="A101" s="534" t="s">
        <v>835</v>
      </c>
      <c r="B101" s="262" t="s">
        <v>14</v>
      </c>
      <c r="C101" s="263"/>
      <c r="D101" s="264"/>
      <c r="E101" s="106"/>
      <c r="F101" s="11">
        <f>SUM(F98:F100)</f>
        <v>0</v>
      </c>
      <c r="G101" s="12">
        <f>SUM(G98:G100)</f>
        <v>0</v>
      </c>
      <c r="H101" s="237">
        <f>SUM(H98:H100)</f>
        <v>0</v>
      </c>
      <c r="I101" s="12">
        <f>SUM(I98:I100)</f>
        <v>0</v>
      </c>
      <c r="J101" s="12">
        <f>SUM(J98:J100)</f>
        <v>0</v>
      </c>
      <c r="K101" s="107"/>
      <c r="L101" s="218">
        <f>SUM(L98:L100)</f>
        <v>0</v>
      </c>
      <c r="M101" s="334"/>
      <c r="N101" s="11">
        <f>SUM(N98:N100)</f>
        <v>0</v>
      </c>
      <c r="O101" s="12">
        <f>SUM(O98:O100)</f>
        <v>0</v>
      </c>
      <c r="P101" s="237">
        <f>SUM(P98:P100)</f>
        <v>0</v>
      </c>
      <c r="Q101" s="12">
        <f>SUM(Q98:Q100)</f>
        <v>0</v>
      </c>
      <c r="R101" s="12">
        <f>SUM(R98:R100)</f>
        <v>0</v>
      </c>
      <c r="S101" s="107"/>
      <c r="T101" s="359"/>
      <c r="U101" s="218">
        <f>SUM(U98:U100)</f>
        <v>0</v>
      </c>
      <c r="V101" s="334"/>
      <c r="W101" s="11">
        <f>SUM(W98:W100)</f>
        <v>0</v>
      </c>
      <c r="X101" s="12">
        <f>SUM(X98:X100)</f>
        <v>0</v>
      </c>
      <c r="Y101" s="237">
        <f>SUM(Y98:Y100)</f>
        <v>0</v>
      </c>
      <c r="Z101" s="12">
        <f>SUM(Z98:Z100)</f>
        <v>0</v>
      </c>
      <c r="AA101" s="12">
        <f>SUM(AA98:AA100)</f>
        <v>0</v>
      </c>
      <c r="AB101" s="107"/>
      <c r="AC101" s="218">
        <f>SUM(AC98:AC100)</f>
        <v>0</v>
      </c>
      <c r="AD101" s="334"/>
      <c r="AE101" s="11">
        <f>SUM(AE98:AE100)</f>
        <v>140950</v>
      </c>
      <c r="AF101" s="12">
        <f>SUM(AF98:AF100)</f>
        <v>0</v>
      </c>
      <c r="AG101" s="237">
        <f>SUM(AG98:AG100)</f>
        <v>0.96</v>
      </c>
      <c r="AH101" s="12">
        <f>SUM(AH98:AH100)</f>
        <v>0</v>
      </c>
      <c r="AI101" s="12">
        <f>SUM(AI98:AI100)</f>
        <v>1750</v>
      </c>
      <c r="AJ101" s="107"/>
      <c r="AK101" s="218">
        <f>SUM(AK98:AK100)</f>
        <v>142700</v>
      </c>
      <c r="AL101" s="334"/>
      <c r="AM101" s="11">
        <f>SUM(AM98:AM100)</f>
        <v>156300</v>
      </c>
      <c r="AN101" s="12">
        <f>SUM(AN98:AN100)</f>
        <v>0</v>
      </c>
      <c r="AO101" s="237">
        <f>SUM(AO98:AO100)</f>
        <v>1</v>
      </c>
      <c r="AP101" s="12">
        <f>SUM(AP98:AP100)</f>
        <v>0</v>
      </c>
      <c r="AQ101" s="12">
        <f>SUM(AQ98:AQ100)</f>
        <v>2700</v>
      </c>
      <c r="AR101" s="107"/>
      <c r="AS101" s="218">
        <f>SUM(AS98:AS100)</f>
        <v>159000</v>
      </c>
      <c r="AT101" s="334"/>
      <c r="AU101" s="11">
        <f>SUM(AU98:AU100)</f>
        <v>0</v>
      </c>
      <c r="AV101" s="12">
        <f>SUM(AV98:AV100)</f>
        <v>0</v>
      </c>
      <c r="AW101" s="237">
        <f>SUM(AW98:AW100)</f>
        <v>0</v>
      </c>
      <c r="AX101" s="12">
        <f>SUM(AX98:AX100)</f>
        <v>0</v>
      </c>
      <c r="AY101" s="12">
        <f>SUM(AY98:AY100)</f>
        <v>0</v>
      </c>
      <c r="AZ101" s="107"/>
      <c r="BA101" s="218">
        <f>SUM(BA98:BA100)</f>
        <v>0</v>
      </c>
    </row>
    <row r="102" spans="1:53" s="99" customFormat="1" ht="12" customHeight="1" x14ac:dyDescent="0.2">
      <c r="A102" s="485"/>
      <c r="B102" s="265"/>
      <c r="C102" s="266"/>
      <c r="D102" s="267"/>
      <c r="E102" s="226"/>
      <c r="F102" s="223"/>
      <c r="G102" s="222"/>
      <c r="H102" s="238"/>
      <c r="I102" s="222"/>
      <c r="J102" s="222"/>
      <c r="K102" s="227"/>
      <c r="L102" s="229"/>
      <c r="M102" s="331"/>
      <c r="N102" s="223"/>
      <c r="O102" s="222"/>
      <c r="P102" s="238"/>
      <c r="Q102" s="222"/>
      <c r="R102" s="222"/>
      <c r="S102" s="227"/>
      <c r="T102" s="360"/>
      <c r="U102" s="229"/>
      <c r="V102" s="331"/>
      <c r="W102" s="223"/>
      <c r="X102" s="222"/>
      <c r="Y102" s="238"/>
      <c r="Z102" s="222"/>
      <c r="AA102" s="222"/>
      <c r="AB102" s="227"/>
      <c r="AC102" s="229"/>
      <c r="AD102" s="331"/>
      <c r="AE102" s="223"/>
      <c r="AF102" s="222"/>
      <c r="AG102" s="238"/>
      <c r="AH102" s="222"/>
      <c r="AI102" s="222"/>
      <c r="AJ102" s="227"/>
      <c r="AK102" s="229"/>
      <c r="AL102" s="331"/>
      <c r="AM102" s="223"/>
      <c r="AN102" s="222"/>
      <c r="AO102" s="238"/>
      <c r="AP102" s="222"/>
      <c r="AQ102" s="222"/>
      <c r="AR102" s="227"/>
      <c r="AS102" s="229"/>
      <c r="AT102" s="331"/>
      <c r="AU102" s="223"/>
      <c r="AV102" s="222"/>
      <c r="AW102" s="238"/>
      <c r="AX102" s="222"/>
      <c r="AY102" s="222"/>
      <c r="AZ102" s="227"/>
      <c r="BA102" s="229"/>
    </row>
    <row r="103" spans="1:53" s="99" customFormat="1" ht="12" customHeight="1" x14ac:dyDescent="0.2">
      <c r="A103" s="25" t="s">
        <v>757</v>
      </c>
      <c r="B103" s="25" t="s">
        <v>585</v>
      </c>
      <c r="C103" s="25" t="s">
        <v>758</v>
      </c>
      <c r="D103" s="25"/>
      <c r="E103" s="5" t="s">
        <v>644</v>
      </c>
      <c r="F103" s="232">
        <v>0</v>
      </c>
      <c r="G103" s="104">
        <v>0</v>
      </c>
      <c r="H103" s="239">
        <v>0</v>
      </c>
      <c r="I103" s="104">
        <v>0</v>
      </c>
      <c r="J103" s="104">
        <v>0</v>
      </c>
      <c r="K103" s="105"/>
      <c r="L103" s="216">
        <f>F103+G103+I103+J103</f>
        <v>0</v>
      </c>
      <c r="M103" s="332"/>
      <c r="N103" s="232">
        <v>0</v>
      </c>
      <c r="O103" s="104">
        <v>0</v>
      </c>
      <c r="P103" s="239">
        <v>0</v>
      </c>
      <c r="Q103" s="104">
        <v>0</v>
      </c>
      <c r="R103" s="104">
        <v>0</v>
      </c>
      <c r="S103" s="105"/>
      <c r="T103" s="355">
        <v>1</v>
      </c>
      <c r="U103" s="216">
        <f>N103+O103+Q103+R103</f>
        <v>0</v>
      </c>
      <c r="V103" s="332"/>
      <c r="W103" s="232">
        <v>98500</v>
      </c>
      <c r="X103" s="104">
        <v>0</v>
      </c>
      <c r="Y103" s="239">
        <v>0</v>
      </c>
      <c r="Z103" s="104">
        <v>0</v>
      </c>
      <c r="AA103" s="104">
        <v>0</v>
      </c>
      <c r="AB103" s="105"/>
      <c r="AC103" s="216">
        <f>W103+X103+Z103+AA103</f>
        <v>98500</v>
      </c>
      <c r="AD103" s="332"/>
      <c r="AE103" s="9">
        <v>38000</v>
      </c>
      <c r="AF103" s="104">
        <v>1500</v>
      </c>
      <c r="AG103" s="236">
        <v>0.3</v>
      </c>
      <c r="AH103" s="7">
        <v>5000</v>
      </c>
      <c r="AI103" s="7">
        <v>0</v>
      </c>
      <c r="AJ103" s="105"/>
      <c r="AK103" s="216">
        <f>AE103+AF103+AH103+AI103</f>
        <v>44500</v>
      </c>
      <c r="AL103" s="332"/>
      <c r="AM103" s="9">
        <v>0</v>
      </c>
      <c r="AN103" s="7">
        <v>0</v>
      </c>
      <c r="AO103" s="236">
        <v>0</v>
      </c>
      <c r="AP103" s="7">
        <v>0</v>
      </c>
      <c r="AQ103" s="7">
        <v>0</v>
      </c>
      <c r="AR103" s="105"/>
      <c r="AS103" s="216">
        <f>AM103+AN103+AP103+AQ103</f>
        <v>0</v>
      </c>
      <c r="AT103" s="332"/>
      <c r="AU103" s="9">
        <v>0</v>
      </c>
      <c r="AV103" s="7">
        <v>0</v>
      </c>
      <c r="AW103" s="236">
        <v>0</v>
      </c>
      <c r="AX103" s="7">
        <v>0</v>
      </c>
      <c r="AY103" s="7">
        <v>0</v>
      </c>
      <c r="AZ103" s="105"/>
      <c r="BA103" s="216">
        <f>AU103+AV103+AX103+AY103</f>
        <v>0</v>
      </c>
    </row>
    <row r="104" spans="1:53" s="99" customFormat="1" ht="12" customHeight="1" x14ac:dyDescent="0.2">
      <c r="A104" s="25" t="s">
        <v>757</v>
      </c>
      <c r="B104" s="25" t="s">
        <v>768</v>
      </c>
      <c r="C104" s="25" t="s">
        <v>758</v>
      </c>
      <c r="D104" s="25"/>
      <c r="E104" s="5" t="s">
        <v>644</v>
      </c>
      <c r="F104" s="232">
        <v>0</v>
      </c>
      <c r="G104" s="104">
        <v>0</v>
      </c>
      <c r="H104" s="239">
        <v>0</v>
      </c>
      <c r="I104" s="104">
        <v>0</v>
      </c>
      <c r="J104" s="104">
        <v>0</v>
      </c>
      <c r="K104" s="105"/>
      <c r="L104" s="216"/>
      <c r="M104" s="332"/>
      <c r="N104" s="232"/>
      <c r="O104" s="104"/>
      <c r="P104" s="239"/>
      <c r="Q104" s="104"/>
      <c r="R104" s="104"/>
      <c r="S104" s="105"/>
      <c r="T104" s="355"/>
      <c r="U104" s="216"/>
      <c r="V104" s="332"/>
      <c r="W104" s="232"/>
      <c r="X104" s="104"/>
      <c r="Y104" s="239"/>
      <c r="Z104" s="104"/>
      <c r="AA104" s="104"/>
      <c r="AB104" s="105"/>
      <c r="AC104" s="216"/>
      <c r="AD104" s="332"/>
      <c r="AE104" s="9">
        <v>41000</v>
      </c>
      <c r="AF104" s="104">
        <v>0</v>
      </c>
      <c r="AG104" s="236">
        <v>0.4</v>
      </c>
      <c r="AH104" s="7">
        <v>0</v>
      </c>
      <c r="AI104" s="7">
        <v>0</v>
      </c>
      <c r="AJ104" s="105"/>
      <c r="AK104" s="216">
        <f>AE104+AF104+AH104+AI104</f>
        <v>41000</v>
      </c>
      <c r="AL104" s="332"/>
      <c r="AM104" s="9">
        <v>0</v>
      </c>
      <c r="AN104" s="104">
        <v>0</v>
      </c>
      <c r="AO104" s="236">
        <v>0</v>
      </c>
      <c r="AP104" s="7">
        <v>0</v>
      </c>
      <c r="AQ104" s="7">
        <v>0</v>
      </c>
      <c r="AR104" s="105"/>
      <c r="AS104" s="216">
        <f>AM104+AN104+AP104+AQ104</f>
        <v>0</v>
      </c>
      <c r="AT104" s="332"/>
      <c r="AU104" s="9">
        <v>0</v>
      </c>
      <c r="AV104" s="104">
        <v>0</v>
      </c>
      <c r="AW104" s="236">
        <v>0</v>
      </c>
      <c r="AX104" s="7">
        <v>0</v>
      </c>
      <c r="AY104" s="7">
        <v>0</v>
      </c>
      <c r="AZ104" s="105"/>
      <c r="BA104" s="216">
        <f>AU104+AV104+AX104+AY104</f>
        <v>0</v>
      </c>
    </row>
    <row r="105" spans="1:53" s="99" customFormat="1" ht="12" customHeight="1" thickBot="1" x14ac:dyDescent="0.25">
      <c r="A105" s="260"/>
      <c r="B105" s="247"/>
      <c r="C105" s="261"/>
      <c r="D105" s="248"/>
      <c r="E105" s="25"/>
      <c r="F105" s="232"/>
      <c r="G105" s="104"/>
      <c r="H105" s="239"/>
      <c r="I105" s="104"/>
      <c r="J105" s="104"/>
      <c r="K105" s="105"/>
      <c r="L105" s="216">
        <f>F105+G105+I105+J105</f>
        <v>0</v>
      </c>
      <c r="M105" s="332"/>
      <c r="N105" s="232"/>
      <c r="O105" s="104"/>
      <c r="P105" s="239"/>
      <c r="Q105" s="104"/>
      <c r="R105" s="104"/>
      <c r="S105" s="105"/>
      <c r="T105" s="358"/>
      <c r="U105" s="216">
        <f>N105+O105+Q105+R105</f>
        <v>0</v>
      </c>
      <c r="V105" s="332"/>
      <c r="W105" s="232"/>
      <c r="X105" s="104"/>
      <c r="Y105" s="239"/>
      <c r="Z105" s="104"/>
      <c r="AA105" s="104"/>
      <c r="AB105" s="105"/>
      <c r="AC105" s="216"/>
      <c r="AD105" s="332"/>
      <c r="AE105" s="232"/>
      <c r="AF105" s="104"/>
      <c r="AG105" s="239"/>
      <c r="AH105" s="104"/>
      <c r="AI105" s="104"/>
      <c r="AJ105" s="105"/>
      <c r="AK105" s="216"/>
      <c r="AL105" s="332"/>
      <c r="AM105" s="232"/>
      <c r="AN105" s="104"/>
      <c r="AO105" s="239"/>
      <c r="AP105" s="104"/>
      <c r="AQ105" s="104"/>
      <c r="AR105" s="105"/>
      <c r="AS105" s="216"/>
      <c r="AT105" s="332"/>
      <c r="AU105" s="232"/>
      <c r="AV105" s="104"/>
      <c r="AW105" s="239"/>
      <c r="AX105" s="104"/>
      <c r="AY105" s="104"/>
      <c r="AZ105" s="105"/>
      <c r="BA105" s="216"/>
    </row>
    <row r="106" spans="1:53" s="99" customFormat="1" ht="12" customHeight="1" thickBot="1" x14ac:dyDescent="0.25">
      <c r="A106" s="534" t="s">
        <v>757</v>
      </c>
      <c r="B106" s="262" t="s">
        <v>14</v>
      </c>
      <c r="C106" s="263"/>
      <c r="D106" s="264"/>
      <c r="E106" s="106"/>
      <c r="F106" s="11">
        <f t="shared" ref="F106:L106" si="15">SUM(F103:F105)</f>
        <v>0</v>
      </c>
      <c r="G106" s="12">
        <f t="shared" si="15"/>
        <v>0</v>
      </c>
      <c r="H106" s="237">
        <f t="shared" si="15"/>
        <v>0</v>
      </c>
      <c r="I106" s="12">
        <f t="shared" si="15"/>
        <v>0</v>
      </c>
      <c r="J106" s="12">
        <f t="shared" si="15"/>
        <v>0</v>
      </c>
      <c r="K106" s="12">
        <f t="shared" si="15"/>
        <v>0</v>
      </c>
      <c r="L106" s="218">
        <f t="shared" si="15"/>
        <v>0</v>
      </c>
      <c r="M106" s="334"/>
      <c r="N106" s="11">
        <f t="shared" ref="N106:S106" si="16">SUM(N103:N105)</f>
        <v>0</v>
      </c>
      <c r="O106" s="12">
        <f t="shared" si="16"/>
        <v>0</v>
      </c>
      <c r="P106" s="237">
        <f t="shared" si="16"/>
        <v>0</v>
      </c>
      <c r="Q106" s="12">
        <f t="shared" si="16"/>
        <v>0</v>
      </c>
      <c r="R106" s="12">
        <f t="shared" si="16"/>
        <v>0</v>
      </c>
      <c r="S106" s="12">
        <f t="shared" si="16"/>
        <v>0</v>
      </c>
      <c r="T106" s="12"/>
      <c r="U106" s="218">
        <f>SUM(U103:U105)</f>
        <v>0</v>
      </c>
      <c r="V106" s="334"/>
      <c r="W106" s="11">
        <f t="shared" ref="W106:AC106" si="17">SUM(W103:W105)</f>
        <v>98500</v>
      </c>
      <c r="X106" s="12">
        <f t="shared" si="17"/>
        <v>0</v>
      </c>
      <c r="Y106" s="237">
        <f t="shared" si="17"/>
        <v>0</v>
      </c>
      <c r="Z106" s="12">
        <f t="shared" si="17"/>
        <v>0</v>
      </c>
      <c r="AA106" s="12">
        <f t="shared" si="17"/>
        <v>0</v>
      </c>
      <c r="AB106" s="12">
        <f t="shared" si="17"/>
        <v>0</v>
      </c>
      <c r="AC106" s="218">
        <f t="shared" si="17"/>
        <v>98500</v>
      </c>
      <c r="AD106" s="334"/>
      <c r="AE106" s="11">
        <f>SUM(AE103:AE105)</f>
        <v>79000</v>
      </c>
      <c r="AF106" s="12">
        <f>SUM(AF103:AF105)</f>
        <v>1500</v>
      </c>
      <c r="AG106" s="237">
        <f>SUM(AG103:AG105)</f>
        <v>0.7</v>
      </c>
      <c r="AH106" s="12">
        <f>SUM(AH103:AH105)</f>
        <v>5000</v>
      </c>
      <c r="AI106" s="12">
        <f>SUM(AI103:AI105)</f>
        <v>0</v>
      </c>
      <c r="AJ106" s="107"/>
      <c r="AK106" s="218">
        <f>SUM(AK103:AK105)</f>
        <v>85500</v>
      </c>
      <c r="AL106" s="334"/>
      <c r="AM106" s="11">
        <f>SUM(AM103:AM105)</f>
        <v>0</v>
      </c>
      <c r="AN106" s="12">
        <f>SUM(AN103:AN105)</f>
        <v>0</v>
      </c>
      <c r="AO106" s="237">
        <f>SUM(AO103:AO105)</f>
        <v>0</v>
      </c>
      <c r="AP106" s="12">
        <f>SUM(AP103:AP105)</f>
        <v>0</v>
      </c>
      <c r="AQ106" s="12">
        <f>SUM(AQ103:AQ105)</f>
        <v>0</v>
      </c>
      <c r="AR106" s="107"/>
      <c r="AS106" s="218">
        <f>SUM(AS103:AS105)</f>
        <v>0</v>
      </c>
      <c r="AT106" s="334"/>
      <c r="AU106" s="11">
        <f>SUM(AU103:AU105)</f>
        <v>0</v>
      </c>
      <c r="AV106" s="12">
        <f>SUM(AV103:AV105)</f>
        <v>0</v>
      </c>
      <c r="AW106" s="237">
        <f>SUM(AW103:AW105)</f>
        <v>0</v>
      </c>
      <c r="AX106" s="12">
        <f>SUM(AX103:AX105)</f>
        <v>0</v>
      </c>
      <c r="AY106" s="12">
        <f>SUM(AY103:AY105)</f>
        <v>0</v>
      </c>
      <c r="AZ106" s="107"/>
      <c r="BA106" s="218">
        <f>SUM(BA103:BA105)</f>
        <v>0</v>
      </c>
    </row>
    <row r="107" spans="1:53" s="99" customFormat="1" ht="12" customHeight="1" x14ac:dyDescent="0.2">
      <c r="A107" s="485"/>
      <c r="B107" s="265"/>
      <c r="C107" s="266"/>
      <c r="D107" s="267"/>
      <c r="E107" s="226"/>
      <c r="F107" s="223"/>
      <c r="G107" s="222"/>
      <c r="H107" s="238"/>
      <c r="I107" s="222"/>
      <c r="J107" s="222"/>
      <c r="K107" s="227"/>
      <c r="L107" s="229"/>
      <c r="M107" s="331"/>
      <c r="N107" s="223"/>
      <c r="O107" s="222"/>
      <c r="P107" s="238"/>
      <c r="Q107" s="222"/>
      <c r="R107" s="222"/>
      <c r="S107" s="227"/>
      <c r="T107" s="360"/>
      <c r="U107" s="229"/>
      <c r="V107" s="331"/>
      <c r="W107" s="223"/>
      <c r="X107" s="222"/>
      <c r="Y107" s="238"/>
      <c r="Z107" s="222"/>
      <c r="AA107" s="222"/>
      <c r="AB107" s="227"/>
      <c r="AC107" s="229"/>
      <c r="AD107" s="331"/>
      <c r="AE107" s="223"/>
      <c r="AF107" s="222"/>
      <c r="AG107" s="238"/>
      <c r="AH107" s="222"/>
      <c r="AI107" s="222"/>
      <c r="AJ107" s="227"/>
      <c r="AK107" s="229"/>
      <c r="AL107" s="331"/>
      <c r="AM107" s="223"/>
      <c r="AN107" s="222"/>
      <c r="AO107" s="238"/>
      <c r="AP107" s="222"/>
      <c r="AQ107" s="222"/>
      <c r="AR107" s="227"/>
      <c r="AS107" s="229"/>
      <c r="AT107" s="331"/>
      <c r="AU107" s="223"/>
      <c r="AV107" s="222"/>
      <c r="AW107" s="238"/>
      <c r="AX107" s="222"/>
      <c r="AY107" s="222"/>
      <c r="AZ107" s="227"/>
      <c r="BA107" s="229"/>
    </row>
    <row r="108" spans="1:53" s="99" customFormat="1" ht="12" customHeight="1" x14ac:dyDescent="0.2">
      <c r="A108" s="5" t="s">
        <v>607</v>
      </c>
      <c r="B108" s="5" t="s">
        <v>609</v>
      </c>
      <c r="C108" s="5" t="s">
        <v>54</v>
      </c>
      <c r="D108" s="5"/>
      <c r="E108" s="25" t="s">
        <v>26</v>
      </c>
      <c r="F108" s="231">
        <v>33700</v>
      </c>
      <c r="G108" s="104">
        <v>2000</v>
      </c>
      <c r="H108" s="239">
        <v>0.3</v>
      </c>
      <c r="I108" s="104">
        <v>0</v>
      </c>
      <c r="J108" s="104">
        <v>0</v>
      </c>
      <c r="K108" s="92"/>
      <c r="L108" s="216">
        <f t="shared" ref="L108:L113" si="18">F108+G108+I108+J108</f>
        <v>35700</v>
      </c>
      <c r="M108" s="332"/>
      <c r="N108" s="231">
        <v>44620</v>
      </c>
      <c r="O108" s="104">
        <v>2000</v>
      </c>
      <c r="P108" s="239">
        <v>0.45</v>
      </c>
      <c r="Q108" s="104">
        <v>5000</v>
      </c>
      <c r="R108" s="104">
        <v>0</v>
      </c>
      <c r="S108" s="92"/>
      <c r="T108" s="355">
        <v>1</v>
      </c>
      <c r="U108" s="216">
        <f t="shared" ref="U108:U116" si="19">N108+O108+Q108+R108</f>
        <v>51620</v>
      </c>
      <c r="V108" s="332"/>
      <c r="W108" s="231">
        <v>45850</v>
      </c>
      <c r="X108" s="104">
        <v>3000</v>
      </c>
      <c r="Y108" s="239">
        <v>0.35</v>
      </c>
      <c r="Z108" s="104">
        <v>7000</v>
      </c>
      <c r="AA108" s="104">
        <v>0</v>
      </c>
      <c r="AB108" s="92"/>
      <c r="AC108" s="216">
        <f t="shared" ref="AC108:AC116" si="20">W108+X108+Z108+AA108</f>
        <v>55850</v>
      </c>
      <c r="AD108" s="332"/>
      <c r="AE108" s="9">
        <v>15538</v>
      </c>
      <c r="AF108" s="7">
        <v>0</v>
      </c>
      <c r="AG108" s="236">
        <v>7.6999999999999999E-2</v>
      </c>
      <c r="AH108" s="7">
        <v>0</v>
      </c>
      <c r="AI108" s="7">
        <v>0</v>
      </c>
      <c r="AJ108" s="92"/>
      <c r="AK108" s="216">
        <f t="shared" ref="AK108:AK116" si="21">AE108+AF108+AH108+AI108</f>
        <v>15538</v>
      </c>
      <c r="AL108" s="332"/>
      <c r="AM108" s="9">
        <v>0</v>
      </c>
      <c r="AN108" s="7">
        <v>0</v>
      </c>
      <c r="AO108" s="236">
        <v>0</v>
      </c>
      <c r="AP108" s="7">
        <v>0</v>
      </c>
      <c r="AQ108" s="7">
        <v>0</v>
      </c>
      <c r="AR108" s="92"/>
      <c r="AS108" s="216">
        <f t="shared" ref="AS108:AS116" si="22">AM108+AN108+AP108+AQ108</f>
        <v>0</v>
      </c>
      <c r="AT108" s="332"/>
      <c r="AU108" s="9">
        <v>0</v>
      </c>
      <c r="AV108" s="7">
        <v>0</v>
      </c>
      <c r="AW108" s="236">
        <v>0</v>
      </c>
      <c r="AX108" s="7">
        <v>0</v>
      </c>
      <c r="AY108" s="7">
        <v>0</v>
      </c>
      <c r="AZ108" s="92"/>
      <c r="BA108" s="216">
        <f t="shared" ref="BA108:BA116" si="23">AU108+AV108+AX108+AY108</f>
        <v>0</v>
      </c>
    </row>
    <row r="109" spans="1:53" s="99" customFormat="1" ht="12" customHeight="1" x14ac:dyDescent="0.2">
      <c r="A109" s="5" t="s">
        <v>607</v>
      </c>
      <c r="B109" s="5" t="s">
        <v>610</v>
      </c>
      <c r="C109" s="5" t="s">
        <v>54</v>
      </c>
      <c r="D109" s="5"/>
      <c r="E109" s="5" t="s">
        <v>644</v>
      </c>
      <c r="F109" s="231">
        <v>21000</v>
      </c>
      <c r="G109" s="104">
        <v>2000</v>
      </c>
      <c r="H109" s="239">
        <v>0.15</v>
      </c>
      <c r="I109" s="104">
        <v>0</v>
      </c>
      <c r="J109" s="104">
        <v>0</v>
      </c>
      <c r="K109" s="92"/>
      <c r="L109" s="216">
        <f t="shared" si="18"/>
        <v>23000</v>
      </c>
      <c r="M109" s="332"/>
      <c r="N109" s="231">
        <v>0</v>
      </c>
      <c r="O109" s="104">
        <v>0</v>
      </c>
      <c r="P109" s="239">
        <v>0</v>
      </c>
      <c r="Q109" s="104">
        <v>0</v>
      </c>
      <c r="R109" s="104">
        <v>0</v>
      </c>
      <c r="S109" s="92"/>
      <c r="T109" s="355">
        <v>1</v>
      </c>
      <c r="U109" s="216">
        <f t="shared" si="19"/>
        <v>0</v>
      </c>
      <c r="V109" s="332"/>
      <c r="W109" s="231">
        <v>0</v>
      </c>
      <c r="X109" s="104">
        <v>0</v>
      </c>
      <c r="Y109" s="239">
        <v>0</v>
      </c>
      <c r="Z109" s="104">
        <v>0</v>
      </c>
      <c r="AA109" s="104">
        <v>0</v>
      </c>
      <c r="AB109" s="92"/>
      <c r="AC109" s="216">
        <f t="shared" si="20"/>
        <v>0</v>
      </c>
      <c r="AD109" s="332"/>
      <c r="AE109" s="9">
        <v>0</v>
      </c>
      <c r="AF109" s="7">
        <v>0</v>
      </c>
      <c r="AG109" s="236">
        <v>0</v>
      </c>
      <c r="AH109" s="7">
        <v>0</v>
      </c>
      <c r="AI109" s="7">
        <v>0</v>
      </c>
      <c r="AJ109" s="92"/>
      <c r="AK109" s="216">
        <f t="shared" si="21"/>
        <v>0</v>
      </c>
      <c r="AL109" s="332"/>
      <c r="AM109" s="9">
        <v>0</v>
      </c>
      <c r="AN109" s="7">
        <v>0</v>
      </c>
      <c r="AO109" s="236">
        <v>0</v>
      </c>
      <c r="AP109" s="7">
        <v>0</v>
      </c>
      <c r="AQ109" s="7">
        <v>0</v>
      </c>
      <c r="AR109" s="92"/>
      <c r="AS109" s="216">
        <f t="shared" si="22"/>
        <v>0</v>
      </c>
      <c r="AT109" s="332"/>
      <c r="AU109" s="9">
        <v>0</v>
      </c>
      <c r="AV109" s="7">
        <v>0</v>
      </c>
      <c r="AW109" s="236">
        <v>0</v>
      </c>
      <c r="AX109" s="7">
        <v>0</v>
      </c>
      <c r="AY109" s="7">
        <v>0</v>
      </c>
      <c r="AZ109" s="92"/>
      <c r="BA109" s="216">
        <f t="shared" si="23"/>
        <v>0</v>
      </c>
    </row>
    <row r="110" spans="1:53" s="99" customFormat="1" ht="12" customHeight="1" x14ac:dyDescent="0.2">
      <c r="A110" s="5" t="s">
        <v>607</v>
      </c>
      <c r="B110" s="5" t="s">
        <v>611</v>
      </c>
      <c r="C110" s="5" t="s">
        <v>54</v>
      </c>
      <c r="D110" s="5"/>
      <c r="E110" s="5" t="s">
        <v>644</v>
      </c>
      <c r="F110" s="231">
        <v>28000</v>
      </c>
      <c r="G110" s="104">
        <v>1000</v>
      </c>
      <c r="H110" s="239">
        <v>0.25</v>
      </c>
      <c r="I110" s="104">
        <v>0</v>
      </c>
      <c r="J110" s="104">
        <v>0</v>
      </c>
      <c r="K110" s="92"/>
      <c r="L110" s="216">
        <f t="shared" si="18"/>
        <v>29000</v>
      </c>
      <c r="M110" s="332"/>
      <c r="N110" s="231">
        <v>26640</v>
      </c>
      <c r="O110" s="104">
        <v>1000</v>
      </c>
      <c r="P110" s="239">
        <v>0.25</v>
      </c>
      <c r="Q110" s="104">
        <v>0</v>
      </c>
      <c r="R110" s="104">
        <v>0</v>
      </c>
      <c r="S110" s="92"/>
      <c r="T110" s="355">
        <v>1</v>
      </c>
      <c r="U110" s="216">
        <f t="shared" si="19"/>
        <v>27640</v>
      </c>
      <c r="V110" s="332"/>
      <c r="W110" s="231">
        <v>0</v>
      </c>
      <c r="X110" s="104">
        <v>0</v>
      </c>
      <c r="Y110" s="239">
        <v>0</v>
      </c>
      <c r="Z110" s="104">
        <v>0</v>
      </c>
      <c r="AA110" s="104">
        <v>0</v>
      </c>
      <c r="AB110" s="92"/>
      <c r="AC110" s="216">
        <f t="shared" si="20"/>
        <v>0</v>
      </c>
      <c r="AD110" s="332"/>
      <c r="AE110" s="9">
        <v>0</v>
      </c>
      <c r="AF110" s="7">
        <v>0</v>
      </c>
      <c r="AG110" s="236">
        <v>0</v>
      </c>
      <c r="AH110" s="7">
        <v>0</v>
      </c>
      <c r="AI110" s="7">
        <v>0</v>
      </c>
      <c r="AJ110" s="92"/>
      <c r="AK110" s="216">
        <f t="shared" si="21"/>
        <v>0</v>
      </c>
      <c r="AL110" s="332"/>
      <c r="AM110" s="9">
        <v>0</v>
      </c>
      <c r="AN110" s="7">
        <v>0</v>
      </c>
      <c r="AO110" s="236">
        <v>0</v>
      </c>
      <c r="AP110" s="7">
        <v>0</v>
      </c>
      <c r="AQ110" s="7">
        <v>0</v>
      </c>
      <c r="AR110" s="92"/>
      <c r="AS110" s="216">
        <f t="shared" si="22"/>
        <v>0</v>
      </c>
      <c r="AT110" s="332"/>
      <c r="AU110" s="9">
        <v>0</v>
      </c>
      <c r="AV110" s="7">
        <v>0</v>
      </c>
      <c r="AW110" s="236">
        <v>0</v>
      </c>
      <c r="AX110" s="7">
        <v>0</v>
      </c>
      <c r="AY110" s="7">
        <v>0</v>
      </c>
      <c r="AZ110" s="92"/>
      <c r="BA110" s="216">
        <f t="shared" si="23"/>
        <v>0</v>
      </c>
    </row>
    <row r="111" spans="1:53" s="99" customFormat="1" ht="12" customHeight="1" x14ac:dyDescent="0.2">
      <c r="A111" s="5" t="s">
        <v>607</v>
      </c>
      <c r="B111" s="5" t="s">
        <v>608</v>
      </c>
      <c r="C111" s="5" t="s">
        <v>35</v>
      </c>
      <c r="D111" s="5"/>
      <c r="E111" s="5" t="s">
        <v>644</v>
      </c>
      <c r="F111" s="231">
        <v>19600</v>
      </c>
      <c r="G111" s="104">
        <v>0</v>
      </c>
      <c r="H111" s="239">
        <v>0.15</v>
      </c>
      <c r="I111" s="104">
        <v>0</v>
      </c>
      <c r="J111" s="104">
        <v>0</v>
      </c>
      <c r="K111" s="105"/>
      <c r="L111" s="216">
        <f t="shared" si="18"/>
        <v>19600</v>
      </c>
      <c r="M111" s="332"/>
      <c r="N111" s="231">
        <v>0</v>
      </c>
      <c r="O111" s="104">
        <v>0</v>
      </c>
      <c r="P111" s="239">
        <v>0</v>
      </c>
      <c r="Q111" s="104">
        <v>0</v>
      </c>
      <c r="R111" s="104">
        <v>0</v>
      </c>
      <c r="S111" s="105"/>
      <c r="T111" s="355">
        <v>1</v>
      </c>
      <c r="U111" s="216">
        <f t="shared" si="19"/>
        <v>0</v>
      </c>
      <c r="V111" s="332"/>
      <c r="W111" s="231">
        <v>0</v>
      </c>
      <c r="X111" s="104">
        <v>0</v>
      </c>
      <c r="Y111" s="239">
        <v>0</v>
      </c>
      <c r="Z111" s="104">
        <v>0</v>
      </c>
      <c r="AA111" s="104">
        <v>0</v>
      </c>
      <c r="AB111" s="105"/>
      <c r="AC111" s="216">
        <f t="shared" si="20"/>
        <v>0</v>
      </c>
      <c r="AD111" s="332"/>
      <c r="AE111" s="9">
        <v>0</v>
      </c>
      <c r="AF111" s="7">
        <v>0</v>
      </c>
      <c r="AG111" s="236">
        <v>0</v>
      </c>
      <c r="AH111" s="7">
        <v>0</v>
      </c>
      <c r="AI111" s="7">
        <v>0</v>
      </c>
      <c r="AJ111" s="105"/>
      <c r="AK111" s="216">
        <f t="shared" si="21"/>
        <v>0</v>
      </c>
      <c r="AL111" s="332"/>
      <c r="AM111" s="9">
        <v>0</v>
      </c>
      <c r="AN111" s="7">
        <v>0</v>
      </c>
      <c r="AO111" s="236">
        <v>0</v>
      </c>
      <c r="AP111" s="7">
        <v>0</v>
      </c>
      <c r="AQ111" s="7">
        <v>0</v>
      </c>
      <c r="AR111" s="105"/>
      <c r="AS111" s="216">
        <f t="shared" si="22"/>
        <v>0</v>
      </c>
      <c r="AT111" s="332"/>
      <c r="AU111" s="9">
        <v>0</v>
      </c>
      <c r="AV111" s="7">
        <v>0</v>
      </c>
      <c r="AW111" s="236">
        <v>0</v>
      </c>
      <c r="AX111" s="7">
        <v>0</v>
      </c>
      <c r="AY111" s="7">
        <v>0</v>
      </c>
      <c r="AZ111" s="105"/>
      <c r="BA111" s="216">
        <f t="shared" si="23"/>
        <v>0</v>
      </c>
    </row>
    <row r="112" spans="1:53" s="99" customFormat="1" ht="12" customHeight="1" x14ac:dyDescent="0.2">
      <c r="A112" s="5" t="s">
        <v>607</v>
      </c>
      <c r="B112" s="5" t="s">
        <v>615</v>
      </c>
      <c r="C112" s="5" t="s">
        <v>52</v>
      </c>
      <c r="D112" s="5"/>
      <c r="E112" s="5" t="s">
        <v>644</v>
      </c>
      <c r="F112" s="232">
        <v>0</v>
      </c>
      <c r="G112" s="104">
        <v>0</v>
      </c>
      <c r="H112" s="239">
        <v>0</v>
      </c>
      <c r="I112" s="104">
        <v>0</v>
      </c>
      <c r="J112" s="104">
        <v>0</v>
      </c>
      <c r="K112" s="105"/>
      <c r="L112" s="216">
        <f t="shared" si="18"/>
        <v>0</v>
      </c>
      <c r="M112" s="332"/>
      <c r="N112" s="287">
        <v>47000</v>
      </c>
      <c r="O112" s="104">
        <v>4000</v>
      </c>
      <c r="P112" s="239">
        <v>0.25</v>
      </c>
      <c r="Q112" s="104">
        <v>0</v>
      </c>
      <c r="R112" s="104">
        <v>0</v>
      </c>
      <c r="S112" s="105"/>
      <c r="T112" s="355">
        <v>1</v>
      </c>
      <c r="U112" s="216">
        <f t="shared" si="19"/>
        <v>51000</v>
      </c>
      <c r="V112" s="332"/>
      <c r="W112" s="287">
        <v>78400</v>
      </c>
      <c r="X112" s="104">
        <v>3000</v>
      </c>
      <c r="Y112" s="239">
        <v>0.4</v>
      </c>
      <c r="Z112" s="104">
        <v>0</v>
      </c>
      <c r="AA112" s="104">
        <v>0</v>
      </c>
      <c r="AB112" s="105"/>
      <c r="AC112" s="216">
        <f t="shared" si="20"/>
        <v>81400</v>
      </c>
      <c r="AD112" s="332"/>
      <c r="AE112" s="9">
        <v>0</v>
      </c>
      <c r="AF112" s="7">
        <v>0</v>
      </c>
      <c r="AG112" s="236">
        <v>0</v>
      </c>
      <c r="AH112" s="7">
        <v>15000</v>
      </c>
      <c r="AI112" s="7">
        <v>0</v>
      </c>
      <c r="AJ112" s="105"/>
      <c r="AK112" s="216">
        <f t="shared" si="21"/>
        <v>15000</v>
      </c>
      <c r="AL112" s="332"/>
      <c r="AM112" s="9">
        <v>0</v>
      </c>
      <c r="AN112" s="7">
        <v>0</v>
      </c>
      <c r="AO112" s="236">
        <v>0</v>
      </c>
      <c r="AP112" s="7">
        <v>0</v>
      </c>
      <c r="AQ112" s="7">
        <v>0</v>
      </c>
      <c r="AR112" s="105"/>
      <c r="AS112" s="216">
        <f t="shared" si="22"/>
        <v>0</v>
      </c>
      <c r="AT112" s="332"/>
      <c r="AU112" s="9">
        <v>0</v>
      </c>
      <c r="AV112" s="7">
        <v>0</v>
      </c>
      <c r="AW112" s="236">
        <v>0</v>
      </c>
      <c r="AX112" s="7">
        <v>0</v>
      </c>
      <c r="AY112" s="7">
        <v>0</v>
      </c>
      <c r="AZ112" s="105"/>
      <c r="BA112" s="216">
        <f t="shared" si="23"/>
        <v>0</v>
      </c>
    </row>
    <row r="113" spans="1:53" s="99" customFormat="1" ht="12" customHeight="1" x14ac:dyDescent="0.2">
      <c r="A113" s="5" t="s">
        <v>607</v>
      </c>
      <c r="B113" s="5" t="s">
        <v>652</v>
      </c>
      <c r="C113" s="5" t="s">
        <v>52</v>
      </c>
      <c r="D113" s="5"/>
      <c r="E113" s="5" t="s">
        <v>644</v>
      </c>
      <c r="F113" s="287">
        <v>28100</v>
      </c>
      <c r="G113" s="104">
        <v>0</v>
      </c>
      <c r="H113" s="239">
        <v>0.3</v>
      </c>
      <c r="I113" s="104">
        <v>0</v>
      </c>
      <c r="J113" s="104">
        <v>0</v>
      </c>
      <c r="K113" s="105"/>
      <c r="L113" s="216">
        <f t="shared" si="18"/>
        <v>28100</v>
      </c>
      <c r="M113" s="332"/>
      <c r="N113" s="287">
        <v>0</v>
      </c>
      <c r="O113" s="104">
        <v>0</v>
      </c>
      <c r="P113" s="239">
        <v>0</v>
      </c>
      <c r="Q113" s="104">
        <v>0</v>
      </c>
      <c r="R113" s="104">
        <v>0</v>
      </c>
      <c r="S113" s="105"/>
      <c r="T113" s="355">
        <v>1</v>
      </c>
      <c r="U113" s="216">
        <f t="shared" si="19"/>
        <v>0</v>
      </c>
      <c r="V113" s="332"/>
      <c r="W113" s="287">
        <v>0</v>
      </c>
      <c r="X113" s="104">
        <v>0</v>
      </c>
      <c r="Y113" s="239">
        <v>0</v>
      </c>
      <c r="Z113" s="104">
        <v>0</v>
      </c>
      <c r="AA113" s="104">
        <v>0</v>
      </c>
      <c r="AB113" s="105"/>
      <c r="AC113" s="216">
        <f t="shared" si="20"/>
        <v>0</v>
      </c>
      <c r="AD113" s="332"/>
      <c r="AE113" s="9">
        <v>0</v>
      </c>
      <c r="AF113" s="7">
        <v>0</v>
      </c>
      <c r="AG113" s="236">
        <v>0</v>
      </c>
      <c r="AH113" s="7">
        <v>0</v>
      </c>
      <c r="AI113" s="7">
        <v>0</v>
      </c>
      <c r="AJ113" s="105"/>
      <c r="AK113" s="216">
        <f t="shared" si="21"/>
        <v>0</v>
      </c>
      <c r="AL113" s="332"/>
      <c r="AM113" s="9">
        <v>0</v>
      </c>
      <c r="AN113" s="7">
        <v>0</v>
      </c>
      <c r="AO113" s="236">
        <v>0</v>
      </c>
      <c r="AP113" s="7">
        <v>0</v>
      </c>
      <c r="AQ113" s="7">
        <v>0</v>
      </c>
      <c r="AR113" s="105"/>
      <c r="AS113" s="216">
        <f t="shared" si="22"/>
        <v>0</v>
      </c>
      <c r="AT113" s="332"/>
      <c r="AU113" s="9">
        <v>0</v>
      </c>
      <c r="AV113" s="7">
        <v>0</v>
      </c>
      <c r="AW113" s="236">
        <v>0</v>
      </c>
      <c r="AX113" s="7">
        <v>0</v>
      </c>
      <c r="AY113" s="7">
        <v>0</v>
      </c>
      <c r="AZ113" s="105"/>
      <c r="BA113" s="216">
        <f t="shared" si="23"/>
        <v>0</v>
      </c>
    </row>
    <row r="114" spans="1:53" s="99" customFormat="1" ht="12" customHeight="1" x14ac:dyDescent="0.2">
      <c r="A114" s="5" t="s">
        <v>607</v>
      </c>
      <c r="B114" s="5" t="s">
        <v>660</v>
      </c>
      <c r="C114" s="5" t="s">
        <v>55</v>
      </c>
      <c r="D114" s="5"/>
      <c r="E114" s="5" t="s">
        <v>644</v>
      </c>
      <c r="F114" s="232">
        <v>0</v>
      </c>
      <c r="G114" s="104">
        <v>0</v>
      </c>
      <c r="H114" s="239">
        <v>0</v>
      </c>
      <c r="I114" s="104">
        <v>0</v>
      </c>
      <c r="J114" s="104">
        <v>0</v>
      </c>
      <c r="K114" s="105"/>
      <c r="L114" s="216"/>
      <c r="M114" s="332"/>
      <c r="N114" s="287">
        <v>44272</v>
      </c>
      <c r="O114" s="104">
        <v>0</v>
      </c>
      <c r="P114" s="239">
        <v>0.25</v>
      </c>
      <c r="Q114" s="104">
        <v>0</v>
      </c>
      <c r="R114" s="104">
        <v>0</v>
      </c>
      <c r="S114" s="105"/>
      <c r="T114" s="355">
        <v>1</v>
      </c>
      <c r="U114" s="216">
        <f t="shared" si="19"/>
        <v>44272</v>
      </c>
      <c r="V114" s="332"/>
      <c r="W114" s="287">
        <v>44272</v>
      </c>
      <c r="X114" s="104"/>
      <c r="Y114" s="239">
        <v>0.25</v>
      </c>
      <c r="Z114" s="104">
        <v>0</v>
      </c>
      <c r="AA114" s="104">
        <v>0</v>
      </c>
      <c r="AB114" s="105"/>
      <c r="AC114" s="216">
        <f t="shared" si="20"/>
        <v>44272</v>
      </c>
      <c r="AD114" s="332"/>
      <c r="AE114" s="9">
        <v>0</v>
      </c>
      <c r="AF114" s="7">
        <v>0</v>
      </c>
      <c r="AG114" s="236">
        <v>0</v>
      </c>
      <c r="AH114" s="7">
        <v>0</v>
      </c>
      <c r="AI114" s="7">
        <v>0</v>
      </c>
      <c r="AJ114" s="105"/>
      <c r="AK114" s="216">
        <f t="shared" si="21"/>
        <v>0</v>
      </c>
      <c r="AL114" s="332"/>
      <c r="AM114" s="9">
        <v>0</v>
      </c>
      <c r="AN114" s="7">
        <v>0</v>
      </c>
      <c r="AO114" s="236">
        <v>0</v>
      </c>
      <c r="AP114" s="7">
        <v>0</v>
      </c>
      <c r="AQ114" s="7">
        <v>0</v>
      </c>
      <c r="AR114" s="105"/>
      <c r="AS114" s="216">
        <f t="shared" si="22"/>
        <v>0</v>
      </c>
      <c r="AT114" s="332"/>
      <c r="AU114" s="9">
        <v>0</v>
      </c>
      <c r="AV114" s="7">
        <v>0</v>
      </c>
      <c r="AW114" s="236">
        <v>0</v>
      </c>
      <c r="AX114" s="7">
        <v>0</v>
      </c>
      <c r="AY114" s="7">
        <v>0</v>
      </c>
      <c r="AZ114" s="105"/>
      <c r="BA114" s="216">
        <f t="shared" si="23"/>
        <v>0</v>
      </c>
    </row>
    <row r="115" spans="1:53" s="99" customFormat="1" ht="12" customHeight="1" x14ac:dyDescent="0.2">
      <c r="A115" s="5" t="s">
        <v>607</v>
      </c>
      <c r="B115" s="5" t="s">
        <v>661</v>
      </c>
      <c r="C115" s="5" t="s">
        <v>55</v>
      </c>
      <c r="D115" s="5"/>
      <c r="E115" s="5" t="s">
        <v>644</v>
      </c>
      <c r="F115" s="232">
        <v>0</v>
      </c>
      <c r="G115" s="104">
        <v>0</v>
      </c>
      <c r="H115" s="239">
        <v>0</v>
      </c>
      <c r="I115" s="104">
        <v>0</v>
      </c>
      <c r="J115" s="104">
        <v>0</v>
      </c>
      <c r="K115" s="105"/>
      <c r="L115" s="216"/>
      <c r="M115" s="332"/>
      <c r="N115" s="287">
        <v>22920</v>
      </c>
      <c r="O115" s="104">
        <v>0</v>
      </c>
      <c r="P115" s="239">
        <v>0.1</v>
      </c>
      <c r="Q115" s="104">
        <v>0</v>
      </c>
      <c r="R115" s="104">
        <v>0</v>
      </c>
      <c r="S115" s="105"/>
      <c r="T115" s="355">
        <v>1</v>
      </c>
      <c r="U115" s="216">
        <f t="shared" si="19"/>
        <v>22920</v>
      </c>
      <c r="V115" s="332"/>
      <c r="W115" s="287">
        <v>22920</v>
      </c>
      <c r="X115" s="104"/>
      <c r="Y115" s="239">
        <v>0.1</v>
      </c>
      <c r="Z115" s="104">
        <v>0</v>
      </c>
      <c r="AA115" s="104">
        <v>0</v>
      </c>
      <c r="AB115" s="105"/>
      <c r="AC115" s="216">
        <f t="shared" si="20"/>
        <v>22920</v>
      </c>
      <c r="AD115" s="332"/>
      <c r="AE115" s="9">
        <v>0</v>
      </c>
      <c r="AF115" s="7">
        <v>0</v>
      </c>
      <c r="AG115" s="236">
        <v>0</v>
      </c>
      <c r="AH115" s="7">
        <v>0</v>
      </c>
      <c r="AI115" s="7">
        <v>0</v>
      </c>
      <c r="AJ115" s="105"/>
      <c r="AK115" s="216">
        <f t="shared" si="21"/>
        <v>0</v>
      </c>
      <c r="AL115" s="332"/>
      <c r="AM115" s="9">
        <v>0</v>
      </c>
      <c r="AN115" s="7">
        <v>0</v>
      </c>
      <c r="AO115" s="236">
        <v>0</v>
      </c>
      <c r="AP115" s="7">
        <v>0</v>
      </c>
      <c r="AQ115" s="7">
        <v>0</v>
      </c>
      <c r="AR115" s="105"/>
      <c r="AS115" s="216">
        <f t="shared" si="22"/>
        <v>0</v>
      </c>
      <c r="AT115" s="332"/>
      <c r="AU115" s="9">
        <v>0</v>
      </c>
      <c r="AV115" s="7">
        <v>0</v>
      </c>
      <c r="AW115" s="236">
        <v>0</v>
      </c>
      <c r="AX115" s="7">
        <v>0</v>
      </c>
      <c r="AY115" s="7">
        <v>0</v>
      </c>
      <c r="AZ115" s="105"/>
      <c r="BA115" s="216">
        <f t="shared" si="23"/>
        <v>0</v>
      </c>
    </row>
    <row r="116" spans="1:53" s="99" customFormat="1" ht="12" customHeight="1" x14ac:dyDescent="0.2">
      <c r="A116" s="5" t="s">
        <v>607</v>
      </c>
      <c r="B116" s="5" t="s">
        <v>662</v>
      </c>
      <c r="C116" s="5" t="s">
        <v>52</v>
      </c>
      <c r="D116" s="5"/>
      <c r="E116" s="5" t="s">
        <v>644</v>
      </c>
      <c r="F116" s="232">
        <v>0</v>
      </c>
      <c r="G116" s="104">
        <v>0</v>
      </c>
      <c r="H116" s="239">
        <v>0</v>
      </c>
      <c r="I116" s="104">
        <v>0</v>
      </c>
      <c r="J116" s="104">
        <v>0</v>
      </c>
      <c r="K116" s="105"/>
      <c r="L116" s="216"/>
      <c r="M116" s="332"/>
      <c r="N116" s="287">
        <v>31720</v>
      </c>
      <c r="O116" s="104">
        <v>4000</v>
      </c>
      <c r="P116" s="239">
        <v>0.4</v>
      </c>
      <c r="Q116" s="104">
        <v>0</v>
      </c>
      <c r="R116" s="104">
        <v>0</v>
      </c>
      <c r="S116" s="105"/>
      <c r="T116" s="355">
        <v>1</v>
      </c>
      <c r="U116" s="216">
        <f t="shared" si="19"/>
        <v>35720</v>
      </c>
      <c r="V116" s="332"/>
      <c r="W116" s="287">
        <v>31720</v>
      </c>
      <c r="X116" s="104">
        <v>3000</v>
      </c>
      <c r="Y116" s="239">
        <v>0.4</v>
      </c>
      <c r="Z116" s="104">
        <v>0</v>
      </c>
      <c r="AA116" s="104">
        <v>0</v>
      </c>
      <c r="AB116" s="105"/>
      <c r="AC116" s="216">
        <f t="shared" si="20"/>
        <v>34720</v>
      </c>
      <c r="AD116" s="332"/>
      <c r="AE116" s="9">
        <v>0</v>
      </c>
      <c r="AF116" s="7">
        <v>0</v>
      </c>
      <c r="AG116" s="236">
        <v>0</v>
      </c>
      <c r="AH116" s="7">
        <v>0</v>
      </c>
      <c r="AI116" s="7">
        <v>0</v>
      </c>
      <c r="AJ116" s="105"/>
      <c r="AK116" s="216">
        <f t="shared" si="21"/>
        <v>0</v>
      </c>
      <c r="AL116" s="332"/>
      <c r="AM116" s="9">
        <v>0</v>
      </c>
      <c r="AN116" s="7">
        <v>0</v>
      </c>
      <c r="AO116" s="236">
        <v>0</v>
      </c>
      <c r="AP116" s="7">
        <v>0</v>
      </c>
      <c r="AQ116" s="7">
        <v>0</v>
      </c>
      <c r="AR116" s="105"/>
      <c r="AS116" s="216">
        <f t="shared" si="22"/>
        <v>0</v>
      </c>
      <c r="AT116" s="332"/>
      <c r="AU116" s="9">
        <v>0</v>
      </c>
      <c r="AV116" s="7">
        <v>0</v>
      </c>
      <c r="AW116" s="236">
        <v>0</v>
      </c>
      <c r="AX116" s="7">
        <v>0</v>
      </c>
      <c r="AY116" s="7">
        <v>0</v>
      </c>
      <c r="AZ116" s="105"/>
      <c r="BA116" s="216">
        <f t="shared" si="23"/>
        <v>0</v>
      </c>
    </row>
    <row r="117" spans="1:53" s="99" customFormat="1" ht="12" customHeight="1" thickBot="1" x14ac:dyDescent="0.25">
      <c r="A117" s="260"/>
      <c r="B117" s="268"/>
      <c r="C117" s="261"/>
      <c r="D117" s="268"/>
      <c r="E117" s="108"/>
      <c r="F117" s="233"/>
      <c r="G117" s="104"/>
      <c r="H117" s="239"/>
      <c r="I117" s="104"/>
      <c r="J117" s="104"/>
      <c r="K117" s="105"/>
      <c r="L117" s="217"/>
      <c r="M117" s="335"/>
      <c r="N117" s="233"/>
      <c r="O117" s="104"/>
      <c r="P117" s="239"/>
      <c r="Q117" s="104"/>
      <c r="R117" s="104"/>
      <c r="S117" s="105"/>
      <c r="T117" s="358"/>
      <c r="U117" s="217"/>
      <c r="V117" s="335"/>
      <c r="W117" s="233"/>
      <c r="X117" s="104"/>
      <c r="Y117" s="239"/>
      <c r="Z117" s="104"/>
      <c r="AA117" s="104"/>
      <c r="AB117" s="105"/>
      <c r="AC117" s="217"/>
      <c r="AD117" s="335"/>
      <c r="AE117" s="233"/>
      <c r="AF117" s="104"/>
      <c r="AG117" s="239"/>
      <c r="AH117" s="104"/>
      <c r="AI117" s="104"/>
      <c r="AJ117" s="105"/>
      <c r="AK117" s="217"/>
      <c r="AL117" s="335"/>
      <c r="AM117" s="233"/>
      <c r="AN117" s="104"/>
      <c r="AO117" s="239"/>
      <c r="AP117" s="104"/>
      <c r="AQ117" s="104"/>
      <c r="AR117" s="105"/>
      <c r="AS117" s="217"/>
      <c r="AT117" s="335"/>
      <c r="AU117" s="233"/>
      <c r="AV117" s="104"/>
      <c r="AW117" s="239"/>
      <c r="AX117" s="104"/>
      <c r="AY117" s="104"/>
      <c r="AZ117" s="105"/>
      <c r="BA117" s="217"/>
    </row>
    <row r="118" spans="1:53" s="99" customFormat="1" ht="12" customHeight="1" thickBot="1" x14ac:dyDescent="0.25">
      <c r="A118" s="244" t="s">
        <v>607</v>
      </c>
      <c r="B118" s="269" t="s">
        <v>14</v>
      </c>
      <c r="C118" s="270"/>
      <c r="D118" s="271"/>
      <c r="E118" s="109"/>
      <c r="F118" s="11">
        <f>SUM(F108:F117)</f>
        <v>130400</v>
      </c>
      <c r="G118" s="12">
        <f>SUM(G108:G117)</f>
        <v>5000</v>
      </c>
      <c r="H118" s="237">
        <f>SUM(H108:H117)</f>
        <v>1.1499999999999999</v>
      </c>
      <c r="I118" s="12">
        <f>SUM(I108:I117)</f>
        <v>0</v>
      </c>
      <c r="J118" s="12">
        <f>SUM(J108:J117)</f>
        <v>0</v>
      </c>
      <c r="K118" s="107"/>
      <c r="L118" s="218">
        <f>SUM(L108:L117)</f>
        <v>135400</v>
      </c>
      <c r="M118" s="334"/>
      <c r="N118" s="11">
        <f>SUM(N108:N117)</f>
        <v>217172</v>
      </c>
      <c r="O118" s="12">
        <f>SUM(O108:O117)</f>
        <v>11000</v>
      </c>
      <c r="P118" s="237">
        <f>SUM(P108:P117)</f>
        <v>1.7000000000000002</v>
      </c>
      <c r="Q118" s="12">
        <f>SUM(Q108:Q117)</f>
        <v>5000</v>
      </c>
      <c r="R118" s="12">
        <f>SUM(R108:R117)</f>
        <v>0</v>
      </c>
      <c r="S118" s="107"/>
      <c r="T118" s="359"/>
      <c r="U118" s="218">
        <f>SUM(U108:U117)</f>
        <v>233172</v>
      </c>
      <c r="V118" s="334"/>
      <c r="W118" s="11">
        <f>SUM(W108:W117)</f>
        <v>223162</v>
      </c>
      <c r="X118" s="12">
        <f>SUM(X108:X117)</f>
        <v>9000</v>
      </c>
      <c r="Y118" s="237">
        <f>SUM(Y108:Y117)</f>
        <v>1.5</v>
      </c>
      <c r="Z118" s="12">
        <f>SUM(Z108:Z117)</f>
        <v>7000</v>
      </c>
      <c r="AA118" s="12">
        <f>SUM(AA108:AA117)</f>
        <v>0</v>
      </c>
      <c r="AB118" s="107"/>
      <c r="AC118" s="218">
        <f>SUM(AC108:AC117)</f>
        <v>239162</v>
      </c>
      <c r="AD118" s="334"/>
      <c r="AE118" s="11">
        <f>SUM(AE108:AE117)</f>
        <v>15538</v>
      </c>
      <c r="AF118" s="12">
        <f>SUM(AF108:AF117)</f>
        <v>0</v>
      </c>
      <c r="AG118" s="237">
        <f>SUM(AG108:AG117)</f>
        <v>7.6999999999999999E-2</v>
      </c>
      <c r="AH118" s="12">
        <f>SUM(AH108:AH117)</f>
        <v>15000</v>
      </c>
      <c r="AI118" s="12">
        <f>SUM(AI108:AI117)</f>
        <v>0</v>
      </c>
      <c r="AJ118" s="107"/>
      <c r="AK118" s="218">
        <f>SUM(AK108:AK117)</f>
        <v>30538</v>
      </c>
      <c r="AL118" s="334"/>
      <c r="AM118" s="11">
        <f>SUM(AM108:AM117)</f>
        <v>0</v>
      </c>
      <c r="AN118" s="12">
        <f>SUM(AN108:AN117)</f>
        <v>0</v>
      </c>
      <c r="AO118" s="237">
        <f>SUM(AO108:AO117)</f>
        <v>0</v>
      </c>
      <c r="AP118" s="12">
        <f>SUM(AP108:AP117)</f>
        <v>0</v>
      </c>
      <c r="AQ118" s="12">
        <f>SUM(AQ108:AQ117)</f>
        <v>0</v>
      </c>
      <c r="AR118" s="107"/>
      <c r="AS118" s="218">
        <f>SUM(AS108:AS117)</f>
        <v>0</v>
      </c>
      <c r="AT118" s="334"/>
      <c r="AU118" s="11">
        <f>SUM(AU108:AU117)</f>
        <v>0</v>
      </c>
      <c r="AV118" s="12">
        <f>SUM(AV108:AV117)</f>
        <v>0</v>
      </c>
      <c r="AW118" s="237">
        <f>SUM(AW108:AW117)</f>
        <v>0</v>
      </c>
      <c r="AX118" s="12">
        <f>SUM(AX108:AX117)</f>
        <v>0</v>
      </c>
      <c r="AY118" s="12">
        <f>SUM(AY108:AY117)</f>
        <v>0</v>
      </c>
      <c r="AZ118" s="107"/>
      <c r="BA118" s="218">
        <f>SUM(BA108:BA117)</f>
        <v>0</v>
      </c>
    </row>
    <row r="119" spans="1:53" s="99" customFormat="1" ht="12" customHeight="1" x14ac:dyDescent="0.2">
      <c r="A119" s="5"/>
      <c r="B119" s="265"/>
      <c r="C119" s="266"/>
      <c r="D119" s="286"/>
      <c r="E119" s="226"/>
      <c r="F119" s="9"/>
      <c r="G119" s="222"/>
      <c r="H119" s="236"/>
      <c r="I119" s="222"/>
      <c r="J119" s="222"/>
      <c r="K119" s="227"/>
      <c r="L119" s="216"/>
      <c r="M119" s="331"/>
      <c r="N119" s="9"/>
      <c r="O119" s="7"/>
      <c r="P119" s="236"/>
      <c r="Q119" s="222"/>
      <c r="R119" s="222"/>
      <c r="S119" s="227"/>
      <c r="T119" s="360"/>
      <c r="U119" s="216"/>
      <c r="V119" s="331"/>
      <c r="W119" s="9"/>
      <c r="X119" s="7"/>
      <c r="Y119" s="236"/>
      <c r="Z119" s="222"/>
      <c r="AA119" s="222"/>
      <c r="AB119" s="227"/>
      <c r="AC119" s="216"/>
      <c r="AD119" s="331"/>
      <c r="AE119" s="9"/>
      <c r="AF119" s="7"/>
      <c r="AG119" s="236"/>
      <c r="AH119" s="222"/>
      <c r="AI119" s="222"/>
      <c r="AJ119" s="227"/>
      <c r="AK119" s="216"/>
      <c r="AL119" s="331"/>
      <c r="AM119" s="9"/>
      <c r="AN119" s="7"/>
      <c r="AO119" s="236"/>
      <c r="AP119" s="222"/>
      <c r="AQ119" s="222"/>
      <c r="AR119" s="227"/>
      <c r="AS119" s="216"/>
      <c r="AT119" s="331"/>
      <c r="AU119" s="9"/>
      <c r="AV119" s="7"/>
      <c r="AW119" s="236"/>
      <c r="AX119" s="222"/>
      <c r="AY119" s="222"/>
      <c r="AZ119" s="227"/>
      <c r="BA119" s="216"/>
    </row>
    <row r="120" spans="1:53" s="99" customFormat="1" ht="12" customHeight="1" x14ac:dyDescent="0.2">
      <c r="A120" s="5" t="s">
        <v>785</v>
      </c>
      <c r="B120" s="5" t="s">
        <v>615</v>
      </c>
      <c r="C120" s="5" t="s">
        <v>52</v>
      </c>
      <c r="D120" s="5"/>
      <c r="E120" s="5" t="s">
        <v>644</v>
      </c>
      <c r="F120" s="9">
        <v>0</v>
      </c>
      <c r="G120" s="7">
        <v>0</v>
      </c>
      <c r="H120" s="236">
        <v>0</v>
      </c>
      <c r="I120" s="7">
        <v>0</v>
      </c>
      <c r="J120" s="7">
        <v>0</v>
      </c>
      <c r="K120" s="227"/>
      <c r="L120" s="216">
        <f t="shared" ref="L120:L125" si="24">F120+G120+I120+J120</f>
        <v>0</v>
      </c>
      <c r="M120" s="331"/>
      <c r="N120" s="9"/>
      <c r="O120" s="7"/>
      <c r="P120" s="236"/>
      <c r="Q120" s="222"/>
      <c r="R120" s="222"/>
      <c r="S120" s="227"/>
      <c r="T120" s="360"/>
      <c r="U120" s="216">
        <f t="shared" ref="U120:U125" si="25">O120+P120+R120+S120</f>
        <v>0</v>
      </c>
      <c r="V120" s="331"/>
      <c r="W120" s="9"/>
      <c r="X120" s="7"/>
      <c r="Y120" s="236"/>
      <c r="Z120" s="222"/>
      <c r="AA120" s="222"/>
      <c r="AB120" s="227"/>
      <c r="AC120" s="216">
        <f t="shared" ref="AC120:AC125" si="26">W120+X120+Z120+AA120</f>
        <v>0</v>
      </c>
      <c r="AD120" s="331"/>
      <c r="AE120" s="9">
        <v>72400</v>
      </c>
      <c r="AF120" s="7">
        <v>17600</v>
      </c>
      <c r="AG120" s="236">
        <v>0.35</v>
      </c>
      <c r="AH120" s="222"/>
      <c r="AI120" s="222"/>
      <c r="AJ120" s="227"/>
      <c r="AK120" s="216">
        <f t="shared" ref="AK120:AK125" si="27">AE120+AF120+AH120+AI120</f>
        <v>90000</v>
      </c>
      <c r="AL120" s="331"/>
      <c r="AM120" s="9">
        <v>89314</v>
      </c>
      <c r="AN120" s="7">
        <v>4400</v>
      </c>
      <c r="AO120" s="236">
        <v>0.45</v>
      </c>
      <c r="AP120" s="7">
        <v>0</v>
      </c>
      <c r="AQ120" s="7">
        <v>0</v>
      </c>
      <c r="AR120" s="227"/>
      <c r="AS120" s="216">
        <f t="shared" ref="AS120:AS125" si="28">AM120+AN120+AP120+AQ120</f>
        <v>93714</v>
      </c>
      <c r="AT120" s="331"/>
      <c r="AU120" s="9">
        <v>30963</v>
      </c>
      <c r="AV120" s="7"/>
      <c r="AW120" s="236">
        <v>0.15</v>
      </c>
      <c r="AX120" s="7">
        <v>0</v>
      </c>
      <c r="AY120" s="7">
        <v>0</v>
      </c>
      <c r="AZ120" s="227"/>
      <c r="BA120" s="216">
        <f t="shared" ref="BA120:BA125" si="29">AU120+AV120+AX120+AY120</f>
        <v>30963</v>
      </c>
    </row>
    <row r="121" spans="1:53" s="99" customFormat="1" ht="12" customHeight="1" x14ac:dyDescent="0.2">
      <c r="A121" s="5" t="s">
        <v>785</v>
      </c>
      <c r="B121" s="5" t="s">
        <v>619</v>
      </c>
      <c r="C121" s="5" t="s">
        <v>45</v>
      </c>
      <c r="D121" s="5"/>
      <c r="E121" s="5" t="s">
        <v>644</v>
      </c>
      <c r="F121" s="9">
        <v>0</v>
      </c>
      <c r="G121" s="7">
        <v>0</v>
      </c>
      <c r="H121" s="236">
        <v>0</v>
      </c>
      <c r="I121" s="7">
        <v>0</v>
      </c>
      <c r="J121" s="7">
        <v>0</v>
      </c>
      <c r="K121" s="227"/>
      <c r="L121" s="216">
        <f t="shared" si="24"/>
        <v>0</v>
      </c>
      <c r="M121" s="331"/>
      <c r="N121" s="9"/>
      <c r="O121" s="7"/>
      <c r="P121" s="236"/>
      <c r="Q121" s="222"/>
      <c r="R121" s="222"/>
      <c r="S121" s="227"/>
      <c r="T121" s="360"/>
      <c r="U121" s="216">
        <f t="shared" si="25"/>
        <v>0</v>
      </c>
      <c r="V121" s="331"/>
      <c r="W121" s="9"/>
      <c r="X121" s="7"/>
      <c r="Y121" s="236"/>
      <c r="Z121" s="222"/>
      <c r="AA121" s="222"/>
      <c r="AB121" s="227"/>
      <c r="AC121" s="216">
        <f t="shared" si="26"/>
        <v>0</v>
      </c>
      <c r="AD121" s="331"/>
      <c r="AE121" s="9">
        <v>99128</v>
      </c>
      <c r="AF121" s="7">
        <v>0</v>
      </c>
      <c r="AG121" s="236">
        <v>0.4</v>
      </c>
      <c r="AH121" s="222"/>
      <c r="AI121" s="222"/>
      <c r="AJ121" s="227"/>
      <c r="AK121" s="216">
        <v>64541</v>
      </c>
      <c r="AL121" s="331"/>
      <c r="AM121" s="9">
        <v>56494</v>
      </c>
      <c r="AN121" s="7">
        <v>4400</v>
      </c>
      <c r="AO121" s="236">
        <v>0.4</v>
      </c>
      <c r="AP121" s="7">
        <v>0</v>
      </c>
      <c r="AQ121" s="7">
        <v>0</v>
      </c>
      <c r="AR121" s="227"/>
      <c r="AS121" s="216">
        <f t="shared" si="28"/>
        <v>60894</v>
      </c>
      <c r="AT121" s="331"/>
      <c r="AU121" s="9">
        <v>22033</v>
      </c>
      <c r="AV121" s="7"/>
      <c r="AW121" s="236">
        <v>0.15</v>
      </c>
      <c r="AX121" s="7">
        <v>0</v>
      </c>
      <c r="AY121" s="7">
        <v>0</v>
      </c>
      <c r="AZ121" s="227"/>
      <c r="BA121" s="216">
        <f t="shared" si="29"/>
        <v>22033</v>
      </c>
    </row>
    <row r="122" spans="1:53" s="99" customFormat="1" ht="12" customHeight="1" x14ac:dyDescent="0.2">
      <c r="A122" s="5" t="s">
        <v>785</v>
      </c>
      <c r="B122" s="5" t="s">
        <v>8</v>
      </c>
      <c r="C122" s="5" t="s">
        <v>9</v>
      </c>
      <c r="D122" s="5"/>
      <c r="E122" s="5" t="s">
        <v>644</v>
      </c>
      <c r="F122" s="9">
        <v>0</v>
      </c>
      <c r="G122" s="7">
        <v>0</v>
      </c>
      <c r="H122" s="236">
        <v>0</v>
      </c>
      <c r="I122" s="7">
        <v>0</v>
      </c>
      <c r="J122" s="7">
        <v>0</v>
      </c>
      <c r="K122" s="227"/>
      <c r="L122" s="216">
        <f t="shared" si="24"/>
        <v>0</v>
      </c>
      <c r="M122" s="331"/>
      <c r="N122" s="9"/>
      <c r="O122" s="7"/>
      <c r="P122" s="236"/>
      <c r="Q122" s="222"/>
      <c r="R122" s="222"/>
      <c r="S122" s="227"/>
      <c r="T122" s="360"/>
      <c r="U122" s="216">
        <f t="shared" si="25"/>
        <v>0</v>
      </c>
      <c r="V122" s="331"/>
      <c r="W122" s="9"/>
      <c r="X122" s="7"/>
      <c r="Y122" s="236"/>
      <c r="Z122" s="222"/>
      <c r="AA122" s="222"/>
      <c r="AB122" s="227"/>
      <c r="AC122" s="216">
        <f t="shared" si="26"/>
        <v>0</v>
      </c>
      <c r="AD122" s="331"/>
      <c r="AE122" s="9">
        <v>36285</v>
      </c>
      <c r="AF122" s="7">
        <v>0</v>
      </c>
      <c r="AG122" s="236">
        <v>0.15</v>
      </c>
      <c r="AH122" s="222"/>
      <c r="AI122" s="222"/>
      <c r="AJ122" s="227"/>
      <c r="AK122" s="216">
        <f t="shared" si="27"/>
        <v>36285</v>
      </c>
      <c r="AL122" s="331"/>
      <c r="AM122" s="9">
        <v>81407</v>
      </c>
      <c r="AN122" s="7">
        <v>2200</v>
      </c>
      <c r="AO122" s="236">
        <v>0.35</v>
      </c>
      <c r="AP122" s="7">
        <v>0</v>
      </c>
      <c r="AQ122" s="7">
        <v>0</v>
      </c>
      <c r="AR122" s="227"/>
      <c r="AS122" s="216">
        <f t="shared" si="28"/>
        <v>83607</v>
      </c>
      <c r="AT122" s="331"/>
      <c r="AU122" s="9"/>
      <c r="AV122" s="7"/>
      <c r="AW122" s="236"/>
      <c r="AX122" s="7">
        <v>0</v>
      </c>
      <c r="AY122" s="7">
        <v>0</v>
      </c>
      <c r="AZ122" s="227"/>
      <c r="BA122" s="216">
        <f t="shared" si="29"/>
        <v>0</v>
      </c>
    </row>
    <row r="123" spans="1:53" s="99" customFormat="1" ht="12" customHeight="1" x14ac:dyDescent="0.2">
      <c r="A123" s="5" t="s">
        <v>785</v>
      </c>
      <c r="B123" s="5" t="s">
        <v>332</v>
      </c>
      <c r="C123" s="5" t="s">
        <v>45</v>
      </c>
      <c r="D123" s="5"/>
      <c r="E123" s="5" t="s">
        <v>644</v>
      </c>
      <c r="F123" s="9">
        <v>0</v>
      </c>
      <c r="G123" s="7">
        <v>0</v>
      </c>
      <c r="H123" s="236">
        <v>0</v>
      </c>
      <c r="I123" s="7">
        <v>0</v>
      </c>
      <c r="J123" s="7">
        <v>0</v>
      </c>
      <c r="K123" s="227"/>
      <c r="L123" s="216">
        <f t="shared" si="24"/>
        <v>0</v>
      </c>
      <c r="M123" s="331"/>
      <c r="N123" s="9"/>
      <c r="O123" s="7"/>
      <c r="P123" s="236"/>
      <c r="Q123" s="222"/>
      <c r="R123" s="222"/>
      <c r="S123" s="227"/>
      <c r="T123" s="360"/>
      <c r="U123" s="216">
        <f t="shared" si="25"/>
        <v>0</v>
      </c>
      <c r="V123" s="331"/>
      <c r="W123" s="9"/>
      <c r="X123" s="7"/>
      <c r="Y123" s="236"/>
      <c r="Z123" s="222"/>
      <c r="AA123" s="222"/>
      <c r="AB123" s="227"/>
      <c r="AC123" s="216">
        <f t="shared" si="26"/>
        <v>0</v>
      </c>
      <c r="AD123" s="331"/>
      <c r="AE123" s="9">
        <v>0</v>
      </c>
      <c r="AF123" s="7">
        <v>0</v>
      </c>
      <c r="AG123" s="236">
        <v>0.2</v>
      </c>
      <c r="AH123" s="222"/>
      <c r="AI123" s="222"/>
      <c r="AJ123" s="227"/>
      <c r="AK123" s="216">
        <v>34587</v>
      </c>
      <c r="AL123" s="331"/>
      <c r="AM123" s="9">
        <v>34876</v>
      </c>
      <c r="AN123" s="7">
        <v>2200</v>
      </c>
      <c r="AO123" s="236">
        <v>0.2</v>
      </c>
      <c r="AP123" s="7">
        <v>0</v>
      </c>
      <c r="AQ123" s="7">
        <v>0</v>
      </c>
      <c r="AR123" s="227"/>
      <c r="AS123" s="216">
        <f t="shared" si="28"/>
        <v>37076</v>
      </c>
      <c r="AT123" s="331"/>
      <c r="AU123" s="9">
        <v>37391</v>
      </c>
      <c r="AV123" s="7"/>
      <c r="AW123" s="236">
        <v>0.2</v>
      </c>
      <c r="AX123" s="7">
        <v>0</v>
      </c>
      <c r="AY123" s="7">
        <v>0</v>
      </c>
      <c r="AZ123" s="227"/>
      <c r="BA123" s="216">
        <f t="shared" si="29"/>
        <v>37391</v>
      </c>
    </row>
    <row r="124" spans="1:53" s="99" customFormat="1" ht="12" customHeight="1" x14ac:dyDescent="0.2">
      <c r="A124" s="5" t="s">
        <v>785</v>
      </c>
      <c r="B124" s="5" t="s">
        <v>783</v>
      </c>
      <c r="C124" s="5" t="s">
        <v>200</v>
      </c>
      <c r="D124" s="5"/>
      <c r="E124" s="5" t="s">
        <v>644</v>
      </c>
      <c r="F124" s="9">
        <v>0</v>
      </c>
      <c r="G124" s="7">
        <v>0</v>
      </c>
      <c r="H124" s="236">
        <v>0</v>
      </c>
      <c r="I124" s="7">
        <v>0</v>
      </c>
      <c r="J124" s="7">
        <v>0</v>
      </c>
      <c r="K124" s="227"/>
      <c r="L124" s="216">
        <f t="shared" si="24"/>
        <v>0</v>
      </c>
      <c r="M124" s="331"/>
      <c r="N124" s="9"/>
      <c r="O124" s="7"/>
      <c r="P124" s="236"/>
      <c r="Q124" s="222"/>
      <c r="R124" s="222"/>
      <c r="S124" s="227"/>
      <c r="T124" s="360"/>
      <c r="U124" s="216">
        <f t="shared" si="25"/>
        <v>0</v>
      </c>
      <c r="V124" s="331"/>
      <c r="W124" s="9"/>
      <c r="X124" s="7"/>
      <c r="Y124" s="236"/>
      <c r="Z124" s="222"/>
      <c r="AA124" s="222"/>
      <c r="AB124" s="227"/>
      <c r="AC124" s="216">
        <f t="shared" si="26"/>
        <v>0</v>
      </c>
      <c r="AD124" s="331"/>
      <c r="AE124" s="9">
        <v>41401</v>
      </c>
      <c r="AF124" s="7">
        <v>0</v>
      </c>
      <c r="AG124" s="236">
        <v>0.2</v>
      </c>
      <c r="AH124" s="222"/>
      <c r="AI124" s="222"/>
      <c r="AJ124" s="227"/>
      <c r="AK124" s="216">
        <f t="shared" si="27"/>
        <v>41401</v>
      </c>
      <c r="AL124" s="331"/>
      <c r="AM124" s="9">
        <v>35313</v>
      </c>
      <c r="AN124" s="7">
        <v>2200</v>
      </c>
      <c r="AO124" s="236">
        <v>0.2</v>
      </c>
      <c r="AP124" s="7">
        <v>0</v>
      </c>
      <c r="AQ124" s="7">
        <v>0</v>
      </c>
      <c r="AR124" s="227"/>
      <c r="AS124" s="216">
        <f t="shared" si="28"/>
        <v>37513</v>
      </c>
      <c r="AT124" s="331"/>
      <c r="AU124" s="9"/>
      <c r="AV124" s="7"/>
      <c r="AW124" s="236"/>
      <c r="AX124" s="7">
        <v>0</v>
      </c>
      <c r="AY124" s="7">
        <v>0</v>
      </c>
      <c r="AZ124" s="227"/>
      <c r="BA124" s="216">
        <f t="shared" si="29"/>
        <v>0</v>
      </c>
    </row>
    <row r="125" spans="1:53" s="99" customFormat="1" ht="12" customHeight="1" x14ac:dyDescent="0.2">
      <c r="A125" s="5" t="s">
        <v>785</v>
      </c>
      <c r="B125" s="5" t="s">
        <v>784</v>
      </c>
      <c r="C125" s="5" t="s">
        <v>277</v>
      </c>
      <c r="D125" s="5"/>
      <c r="E125" s="5" t="s">
        <v>644</v>
      </c>
      <c r="F125" s="9">
        <v>0</v>
      </c>
      <c r="G125" s="7">
        <v>0</v>
      </c>
      <c r="H125" s="236">
        <v>0</v>
      </c>
      <c r="I125" s="7">
        <v>0</v>
      </c>
      <c r="J125" s="7">
        <v>0</v>
      </c>
      <c r="K125" s="227"/>
      <c r="L125" s="216">
        <f t="shared" si="24"/>
        <v>0</v>
      </c>
      <c r="M125" s="331"/>
      <c r="N125" s="9"/>
      <c r="O125" s="7"/>
      <c r="P125" s="236"/>
      <c r="Q125" s="222"/>
      <c r="R125" s="222"/>
      <c r="S125" s="227"/>
      <c r="T125" s="360"/>
      <c r="U125" s="216">
        <f t="shared" si="25"/>
        <v>0</v>
      </c>
      <c r="V125" s="331"/>
      <c r="W125" s="9"/>
      <c r="X125" s="7"/>
      <c r="Y125" s="236"/>
      <c r="Z125" s="222"/>
      <c r="AA125" s="222"/>
      <c r="AB125" s="227"/>
      <c r="AC125" s="216">
        <f t="shared" si="26"/>
        <v>0</v>
      </c>
      <c r="AD125" s="331"/>
      <c r="AE125" s="9">
        <v>63336</v>
      </c>
      <c r="AF125" s="7">
        <v>0</v>
      </c>
      <c r="AG125" s="236">
        <v>0.3</v>
      </c>
      <c r="AH125" s="222"/>
      <c r="AI125" s="222"/>
      <c r="AJ125" s="227"/>
      <c r="AK125" s="216">
        <f t="shared" si="27"/>
        <v>63336</v>
      </c>
      <c r="AL125" s="331"/>
      <c r="AM125" s="9">
        <v>43019</v>
      </c>
      <c r="AN125" s="7">
        <v>2200</v>
      </c>
      <c r="AO125" s="236">
        <v>0.2</v>
      </c>
      <c r="AP125" s="7">
        <v>0</v>
      </c>
      <c r="AQ125" s="7">
        <v>0</v>
      </c>
      <c r="AR125" s="227"/>
      <c r="AS125" s="216">
        <f t="shared" si="28"/>
        <v>45219</v>
      </c>
      <c r="AT125" s="331"/>
      <c r="AU125" s="9"/>
      <c r="AV125" s="7"/>
      <c r="AW125" s="236"/>
      <c r="AX125" s="7">
        <v>0</v>
      </c>
      <c r="AY125" s="7">
        <v>0</v>
      </c>
      <c r="AZ125" s="227"/>
      <c r="BA125" s="216">
        <f t="shared" si="29"/>
        <v>0</v>
      </c>
    </row>
    <row r="126" spans="1:53" s="99" customFormat="1" ht="12" customHeight="1" thickBot="1" x14ac:dyDescent="0.25">
      <c r="A126" s="5"/>
      <c r="B126" s="268"/>
      <c r="C126" s="261"/>
      <c r="D126" s="268"/>
      <c r="E126" s="108"/>
      <c r="F126" s="9"/>
      <c r="G126" s="222"/>
      <c r="H126" s="236"/>
      <c r="I126" s="222"/>
      <c r="J126" s="222"/>
      <c r="K126" s="227"/>
      <c r="L126" s="216"/>
      <c r="M126" s="331"/>
      <c r="N126" s="9"/>
      <c r="O126" s="7"/>
      <c r="P126" s="236"/>
      <c r="Q126" s="222"/>
      <c r="R126" s="222"/>
      <c r="S126" s="227"/>
      <c r="T126" s="360"/>
      <c r="U126" s="216"/>
      <c r="V126" s="331"/>
      <c r="W126" s="9"/>
      <c r="X126" s="7"/>
      <c r="Y126" s="236"/>
      <c r="Z126" s="222"/>
      <c r="AA126" s="222"/>
      <c r="AB126" s="227"/>
      <c r="AC126" s="216"/>
      <c r="AD126" s="331"/>
      <c r="AE126" s="9"/>
      <c r="AF126" s="7"/>
      <c r="AG126" s="236"/>
      <c r="AH126" s="222"/>
      <c r="AI126" s="222"/>
      <c r="AJ126" s="227"/>
      <c r="AK126" s="216"/>
      <c r="AL126" s="331"/>
      <c r="AM126" s="9"/>
      <c r="AN126" s="7"/>
      <c r="AO126" s="236"/>
      <c r="AP126" s="222"/>
      <c r="AQ126" s="222"/>
      <c r="AR126" s="227"/>
      <c r="AS126" s="216"/>
      <c r="AT126" s="331"/>
      <c r="AU126" s="9"/>
      <c r="AV126" s="7"/>
      <c r="AW126" s="236"/>
      <c r="AX126" s="222"/>
      <c r="AY126" s="222"/>
      <c r="AZ126" s="227"/>
      <c r="BA126" s="216"/>
    </row>
    <row r="127" spans="1:53" s="99" customFormat="1" ht="12" customHeight="1" thickBot="1" x14ac:dyDescent="0.25">
      <c r="A127" s="244" t="s">
        <v>785</v>
      </c>
      <c r="B127" s="269" t="s">
        <v>14</v>
      </c>
      <c r="C127" s="270"/>
      <c r="D127" s="271"/>
      <c r="E127" s="109"/>
      <c r="F127" s="11">
        <f>SUM(F120:F126)</f>
        <v>0</v>
      </c>
      <c r="G127" s="12">
        <f>SUM(G120:G126)</f>
        <v>0</v>
      </c>
      <c r="H127" s="237">
        <f>SUM(H120:H126)</f>
        <v>0</v>
      </c>
      <c r="I127" s="12">
        <f>SUM(I120:I126)</f>
        <v>0</v>
      </c>
      <c r="J127" s="12">
        <f>SUM(J120:J126)</f>
        <v>0</v>
      </c>
      <c r="K127" s="107"/>
      <c r="L127" s="218">
        <f>SUM(L120:L126)</f>
        <v>0</v>
      </c>
      <c r="M127" s="334"/>
      <c r="N127" s="11">
        <f>SUM(N120:N126)</f>
        <v>0</v>
      </c>
      <c r="O127" s="12">
        <f>SUM(O120:O126)</f>
        <v>0</v>
      </c>
      <c r="P127" s="237">
        <f>SUM(P120:P126)</f>
        <v>0</v>
      </c>
      <c r="Q127" s="12">
        <f>SUM(Q120:Q126)</f>
        <v>0</v>
      </c>
      <c r="R127" s="12">
        <f>SUM(R120:R126)</f>
        <v>0</v>
      </c>
      <c r="S127" s="107"/>
      <c r="T127" s="359"/>
      <c r="U127" s="218">
        <f>SUM(U120:U126)</f>
        <v>0</v>
      </c>
      <c r="V127" s="334"/>
      <c r="W127" s="11">
        <f>SUM(W120:W126)</f>
        <v>0</v>
      </c>
      <c r="X127" s="12">
        <f>SUM(X120:X126)</f>
        <v>0</v>
      </c>
      <c r="Y127" s="237">
        <f>SUM(Y120:Y126)</f>
        <v>0</v>
      </c>
      <c r="Z127" s="12">
        <f>SUM(Z120:Z126)</f>
        <v>0</v>
      </c>
      <c r="AA127" s="12">
        <f>SUM(AA120:AA126)</f>
        <v>0</v>
      </c>
      <c r="AB127" s="107"/>
      <c r="AC127" s="218">
        <f>SUM(AC120:AC126)</f>
        <v>0</v>
      </c>
      <c r="AD127" s="334"/>
      <c r="AE127" s="11">
        <f>SUM(AE120:AE126)</f>
        <v>312550</v>
      </c>
      <c r="AF127" s="12">
        <f>SUM(AF120:AF126)</f>
        <v>17600</v>
      </c>
      <c r="AG127" s="237">
        <f>SUM(AG120:AG126)</f>
        <v>1.6</v>
      </c>
      <c r="AH127" s="12">
        <f>SUM(AH120:AH126)</f>
        <v>0</v>
      </c>
      <c r="AI127" s="12">
        <f>SUM(AI120:AI126)</f>
        <v>0</v>
      </c>
      <c r="AJ127" s="107"/>
      <c r="AK127" s="218">
        <f>SUM(AK120:AK126)</f>
        <v>330150</v>
      </c>
      <c r="AL127" s="334"/>
      <c r="AM127" s="11">
        <f>SUM(AM120:AM126)</f>
        <v>340423</v>
      </c>
      <c r="AN127" s="12">
        <f>SUM(AN120:AN126)</f>
        <v>17600</v>
      </c>
      <c r="AO127" s="237">
        <f>SUM(AO120:AO126)</f>
        <v>1.8</v>
      </c>
      <c r="AP127" s="12">
        <f>SUM(AP120:AP126)</f>
        <v>0</v>
      </c>
      <c r="AQ127" s="12">
        <f>SUM(AQ117:AQ126)</f>
        <v>0</v>
      </c>
      <c r="AR127" s="107"/>
      <c r="AS127" s="218">
        <f>SUM(AS120:AS126)</f>
        <v>358023</v>
      </c>
      <c r="AT127" s="334"/>
      <c r="AU127" s="11">
        <f>SUM(AU120:AU126)</f>
        <v>90387</v>
      </c>
      <c r="AV127" s="12">
        <f>SUM(AV120:AV126)</f>
        <v>0</v>
      </c>
      <c r="AW127" s="237">
        <f>SUM(AW120:AW126)</f>
        <v>0.5</v>
      </c>
      <c r="AX127" s="12">
        <f>SUM(AX120:AX126)</f>
        <v>0</v>
      </c>
      <c r="AY127" s="12">
        <f>SUM(AY117:AY126)</f>
        <v>0</v>
      </c>
      <c r="AZ127" s="107"/>
      <c r="BA127" s="218">
        <f>SUM(BA120:BA126)</f>
        <v>90387</v>
      </c>
    </row>
    <row r="128" spans="1:53" s="99" customFormat="1" ht="12" customHeight="1" x14ac:dyDescent="0.2">
      <c r="A128" s="285"/>
      <c r="B128" s="265"/>
      <c r="C128" s="266"/>
      <c r="D128" s="286"/>
      <c r="E128" s="226"/>
      <c r="F128" s="223"/>
      <c r="G128" s="222"/>
      <c r="H128" s="238"/>
      <c r="I128" s="222"/>
      <c r="J128" s="222"/>
      <c r="K128" s="227"/>
      <c r="L128" s="229"/>
      <c r="M128" s="331"/>
      <c r="N128" s="228"/>
      <c r="O128" s="7"/>
      <c r="P128" s="240"/>
      <c r="Q128" s="7"/>
      <c r="R128" s="7"/>
      <c r="S128" s="92"/>
      <c r="T128" s="360"/>
      <c r="U128" s="229"/>
      <c r="V128" s="331"/>
      <c r="W128" s="228"/>
      <c r="X128" s="227"/>
      <c r="Y128" s="240"/>
      <c r="Z128" s="7"/>
      <c r="AA128" s="7"/>
      <c r="AB128" s="7"/>
      <c r="AC128" s="229"/>
      <c r="AD128" s="331"/>
      <c r="AE128" s="228"/>
      <c r="AF128" s="227"/>
      <c r="AG128" s="240"/>
      <c r="AH128" s="7"/>
      <c r="AI128" s="7"/>
      <c r="AJ128" s="7"/>
      <c r="AK128" s="229"/>
      <c r="AL128" s="331"/>
      <c r="AM128" s="228"/>
      <c r="AN128" s="227"/>
      <c r="AO128" s="240"/>
      <c r="AP128" s="7"/>
      <c r="AQ128" s="7"/>
      <c r="AR128" s="7"/>
      <c r="AS128" s="229"/>
      <c r="AT128" s="331"/>
      <c r="AU128" s="228"/>
      <c r="AV128" s="227"/>
      <c r="AW128" s="240"/>
      <c r="AX128" s="7"/>
      <c r="AY128" s="7"/>
      <c r="AZ128" s="7"/>
      <c r="BA128" s="229"/>
    </row>
    <row r="129" spans="1:53" s="99" customFormat="1" ht="12" customHeight="1" x14ac:dyDescent="0.2">
      <c r="A129" s="5" t="s">
        <v>791</v>
      </c>
      <c r="B129" s="5" t="s">
        <v>43</v>
      </c>
      <c r="C129" s="5" t="s">
        <v>39</v>
      </c>
      <c r="D129" s="5"/>
      <c r="E129" s="5" t="s">
        <v>644</v>
      </c>
      <c r="F129" s="9">
        <v>31121</v>
      </c>
      <c r="G129" s="7">
        <v>4200</v>
      </c>
      <c r="H129" s="236">
        <v>0.25</v>
      </c>
      <c r="I129" s="243">
        <v>0</v>
      </c>
      <c r="J129" s="243">
        <v>0</v>
      </c>
      <c r="K129" s="227"/>
      <c r="L129" s="216">
        <f>F129+G129+I129+J129</f>
        <v>35321</v>
      </c>
      <c r="M129" s="336"/>
      <c r="N129" s="242">
        <v>32677</v>
      </c>
      <c r="O129" s="7">
        <v>0</v>
      </c>
      <c r="P129" s="236">
        <v>0.25</v>
      </c>
      <c r="Q129" s="7">
        <v>0</v>
      </c>
      <c r="R129" s="7">
        <v>0</v>
      </c>
      <c r="S129" s="92"/>
      <c r="T129" s="355">
        <v>1</v>
      </c>
      <c r="U129" s="216">
        <f>N129+O129+Q129+R129</f>
        <v>32677</v>
      </c>
      <c r="V129" s="336"/>
      <c r="W129" s="242">
        <v>13198</v>
      </c>
      <c r="X129" s="243">
        <v>0</v>
      </c>
      <c r="Y129" s="236">
        <v>0.1</v>
      </c>
      <c r="Z129" s="7">
        <v>15690</v>
      </c>
      <c r="AA129" s="7">
        <v>0</v>
      </c>
      <c r="AB129" s="7"/>
      <c r="AC129" s="216">
        <f>W129+X129+Z129+AA129</f>
        <v>28888</v>
      </c>
      <c r="AD129" s="336"/>
      <c r="AE129" s="9">
        <v>0</v>
      </c>
      <c r="AF129" s="7">
        <v>0</v>
      </c>
      <c r="AG129" s="236">
        <v>0</v>
      </c>
      <c r="AH129" s="7">
        <v>0</v>
      </c>
      <c r="AI129" s="7">
        <v>0</v>
      </c>
      <c r="AJ129" s="7"/>
      <c r="AK129" s="216">
        <f>AE129+AF129+AH129+AI129</f>
        <v>0</v>
      </c>
      <c r="AL129" s="336"/>
      <c r="AM129" s="9">
        <v>0</v>
      </c>
      <c r="AN129" s="7">
        <v>0</v>
      </c>
      <c r="AO129" s="236">
        <v>0</v>
      </c>
      <c r="AP129" s="7">
        <v>0</v>
      </c>
      <c r="AQ129" s="7">
        <v>0</v>
      </c>
      <c r="AR129" s="7"/>
      <c r="AS129" s="216">
        <f>AM129+AN129+AP129+AQ129</f>
        <v>0</v>
      </c>
      <c r="AT129" s="336"/>
      <c r="AU129" s="9">
        <v>0</v>
      </c>
      <c r="AV129" s="7">
        <v>0</v>
      </c>
      <c r="AW129" s="236">
        <v>0</v>
      </c>
      <c r="AX129" s="7">
        <v>0</v>
      </c>
      <c r="AY129" s="7">
        <v>0</v>
      </c>
      <c r="AZ129" s="7"/>
      <c r="BA129" s="216">
        <f>AU129+AV129+AX129+AY129</f>
        <v>0</v>
      </c>
    </row>
    <row r="130" spans="1:53" ht="12" customHeight="1" x14ac:dyDescent="0.2">
      <c r="A130" s="5" t="s">
        <v>791</v>
      </c>
      <c r="B130" s="5" t="s">
        <v>36</v>
      </c>
      <c r="C130" s="5" t="s">
        <v>37</v>
      </c>
      <c r="D130" s="5"/>
      <c r="E130" s="5" t="s">
        <v>26</v>
      </c>
      <c r="F130" s="9">
        <v>75741</v>
      </c>
      <c r="G130" s="7">
        <v>7000</v>
      </c>
      <c r="H130" s="236">
        <v>0.5</v>
      </c>
      <c r="I130" s="7">
        <v>0</v>
      </c>
      <c r="J130" s="7">
        <v>980</v>
      </c>
      <c r="K130" s="92" t="s">
        <v>645</v>
      </c>
      <c r="L130" s="216">
        <f>F130+G130+I130+J130</f>
        <v>83721</v>
      </c>
      <c r="M130" s="332"/>
      <c r="N130" s="9">
        <v>85000</v>
      </c>
      <c r="O130" s="7">
        <v>7000</v>
      </c>
      <c r="P130" s="236">
        <v>0.5</v>
      </c>
      <c r="Q130" s="7">
        <v>0</v>
      </c>
      <c r="R130" s="7">
        <v>0</v>
      </c>
      <c r="S130" s="92"/>
      <c r="T130" s="355">
        <v>1</v>
      </c>
      <c r="U130" s="216">
        <f>N130+O130+Q130+R130</f>
        <v>92000</v>
      </c>
      <c r="V130" s="332"/>
      <c r="W130" s="9">
        <v>71500</v>
      </c>
      <c r="X130" s="7">
        <v>0</v>
      </c>
      <c r="Y130" s="236">
        <v>0.4</v>
      </c>
      <c r="Z130" s="7">
        <v>0</v>
      </c>
      <c r="AA130" s="7">
        <v>0</v>
      </c>
      <c r="AB130" s="92"/>
      <c r="AC130" s="216">
        <f>W130+X130+Z130+AA130</f>
        <v>71500</v>
      </c>
      <c r="AD130" s="332"/>
      <c r="AE130" s="9">
        <v>3390</v>
      </c>
      <c r="AF130" s="7">
        <v>0</v>
      </c>
      <c r="AG130" s="236">
        <v>0.02</v>
      </c>
      <c r="AH130" s="7">
        <v>0</v>
      </c>
      <c r="AI130" s="7">
        <v>0</v>
      </c>
      <c r="AJ130" s="92"/>
      <c r="AK130" s="216">
        <f>AE130+AF130+AH130+AI130</f>
        <v>3390</v>
      </c>
      <c r="AL130" s="332"/>
      <c r="AM130" s="9">
        <v>0</v>
      </c>
      <c r="AN130" s="7">
        <v>0</v>
      </c>
      <c r="AO130" s="236">
        <v>0</v>
      </c>
      <c r="AP130" s="7">
        <v>0</v>
      </c>
      <c r="AQ130" s="7">
        <v>0</v>
      </c>
      <c r="AR130" s="92"/>
      <c r="AS130" s="216">
        <f>AM130+AN130+AP130+AQ130</f>
        <v>0</v>
      </c>
      <c r="AT130" s="332"/>
      <c r="AU130" s="9">
        <v>0</v>
      </c>
      <c r="AV130" s="7">
        <v>0</v>
      </c>
      <c r="AW130" s="236">
        <v>0</v>
      </c>
      <c r="AX130" s="7">
        <v>0</v>
      </c>
      <c r="AY130" s="7">
        <v>0</v>
      </c>
      <c r="AZ130" s="92"/>
      <c r="BA130" s="216">
        <f>AU130+AV130+AX130+AY130</f>
        <v>0</v>
      </c>
    </row>
    <row r="131" spans="1:53" ht="12" customHeight="1" x14ac:dyDescent="0.2">
      <c r="A131" s="5" t="s">
        <v>791</v>
      </c>
      <c r="B131" s="5" t="s">
        <v>606</v>
      </c>
      <c r="C131" s="5" t="s">
        <v>44</v>
      </c>
      <c r="D131" s="5"/>
      <c r="E131" s="5" t="s">
        <v>644</v>
      </c>
      <c r="F131" s="9">
        <v>53457</v>
      </c>
      <c r="G131" s="7">
        <v>4550</v>
      </c>
      <c r="H131" s="236">
        <v>0.5</v>
      </c>
      <c r="I131" s="7">
        <v>0</v>
      </c>
      <c r="J131" s="7">
        <v>1516</v>
      </c>
      <c r="K131" s="92" t="s">
        <v>647</v>
      </c>
      <c r="L131" s="216">
        <f>F131+G131+I131+J131</f>
        <v>59523</v>
      </c>
      <c r="M131" s="332"/>
      <c r="N131" s="9">
        <v>56786</v>
      </c>
      <c r="O131" s="241">
        <v>0</v>
      </c>
      <c r="P131" s="236">
        <v>0.5</v>
      </c>
      <c r="Q131" s="7">
        <v>0</v>
      </c>
      <c r="R131" s="7">
        <v>0</v>
      </c>
      <c r="S131" s="92"/>
      <c r="T131" s="355">
        <v>1</v>
      </c>
      <c r="U131" s="216">
        <f>N131+O131+Q131+R131</f>
        <v>56786</v>
      </c>
      <c r="V131" s="332"/>
      <c r="W131" s="9">
        <v>56786</v>
      </c>
      <c r="X131" s="241">
        <v>0</v>
      </c>
      <c r="Y131" s="236">
        <v>0.5</v>
      </c>
      <c r="Z131" s="7">
        <v>0</v>
      </c>
      <c r="AA131" s="7">
        <v>0</v>
      </c>
      <c r="AB131" s="92"/>
      <c r="AC131" s="216">
        <f>W131+X131+Z131+AA131</f>
        <v>56786</v>
      </c>
      <c r="AD131" s="332"/>
      <c r="AE131" s="9">
        <v>0</v>
      </c>
      <c r="AF131" s="7">
        <v>0</v>
      </c>
      <c r="AG131" s="236">
        <v>0</v>
      </c>
      <c r="AH131" s="7">
        <v>0</v>
      </c>
      <c r="AI131" s="7">
        <v>0</v>
      </c>
      <c r="AJ131" s="92"/>
      <c r="AK131" s="216">
        <f>AE131+AF131+AH131+AI131</f>
        <v>0</v>
      </c>
      <c r="AL131" s="332"/>
      <c r="AM131" s="9">
        <v>0</v>
      </c>
      <c r="AN131" s="7">
        <v>0</v>
      </c>
      <c r="AO131" s="236">
        <v>0</v>
      </c>
      <c r="AP131" s="7">
        <v>0</v>
      </c>
      <c r="AQ131" s="7">
        <v>0</v>
      </c>
      <c r="AR131" s="92"/>
      <c r="AS131" s="216">
        <f>AM131+AN131+AP131+AQ131</f>
        <v>0</v>
      </c>
      <c r="AT131" s="332"/>
      <c r="AU131" s="9">
        <v>0</v>
      </c>
      <c r="AV131" s="7">
        <v>0</v>
      </c>
      <c r="AW131" s="236">
        <v>0</v>
      </c>
      <c r="AX131" s="7">
        <v>0</v>
      </c>
      <c r="AY131" s="7">
        <v>0</v>
      </c>
      <c r="AZ131" s="92"/>
      <c r="BA131" s="216">
        <f>AU131+AV131+AX131+AY131</f>
        <v>0</v>
      </c>
    </row>
    <row r="132" spans="1:53" ht="12" customHeight="1" x14ac:dyDescent="0.2">
      <c r="A132" s="5" t="s">
        <v>791</v>
      </c>
      <c r="B132" s="8" t="s">
        <v>767</v>
      </c>
      <c r="C132" s="5" t="s">
        <v>44</v>
      </c>
      <c r="D132" s="5"/>
      <c r="E132" s="5" t="s">
        <v>644</v>
      </c>
      <c r="F132" s="9"/>
      <c r="G132" s="7"/>
      <c r="H132" s="236"/>
      <c r="I132" s="7"/>
      <c r="J132" s="7"/>
      <c r="K132" s="92"/>
      <c r="L132" s="216"/>
      <c r="M132" s="332"/>
      <c r="N132" s="9"/>
      <c r="O132" s="241"/>
      <c r="P132" s="236"/>
      <c r="Q132" s="7"/>
      <c r="R132" s="7"/>
      <c r="S132" s="92"/>
      <c r="T132" s="355"/>
      <c r="U132" s="216"/>
      <c r="V132" s="332"/>
      <c r="W132" s="9"/>
      <c r="X132" s="241"/>
      <c r="Y132" s="236"/>
      <c r="Z132" s="7"/>
      <c r="AA132" s="7"/>
      <c r="AB132" s="92"/>
      <c r="AC132" s="216"/>
      <c r="AD132" s="332"/>
      <c r="AE132" s="9">
        <v>3155</v>
      </c>
      <c r="AF132" s="7">
        <v>0</v>
      </c>
      <c r="AG132" s="236">
        <v>0.02</v>
      </c>
      <c r="AH132" s="7">
        <v>0</v>
      </c>
      <c r="AI132" s="7">
        <v>0</v>
      </c>
      <c r="AJ132" s="92"/>
      <c r="AK132" s="216">
        <f>AE132+AF132+AH132+AI132</f>
        <v>3155</v>
      </c>
      <c r="AL132" s="332"/>
      <c r="AM132" s="9">
        <v>0</v>
      </c>
      <c r="AN132" s="7">
        <v>0</v>
      </c>
      <c r="AO132" s="236">
        <v>0</v>
      </c>
      <c r="AP132" s="7">
        <v>0</v>
      </c>
      <c r="AQ132" s="7">
        <v>0</v>
      </c>
      <c r="AR132" s="92"/>
      <c r="AS132" s="216">
        <f>AM132+AN132+AP132+AQ132</f>
        <v>0</v>
      </c>
      <c r="AT132" s="332"/>
      <c r="AU132" s="9">
        <v>0</v>
      </c>
      <c r="AV132" s="7">
        <v>0</v>
      </c>
      <c r="AW132" s="236">
        <v>0</v>
      </c>
      <c r="AX132" s="7">
        <v>0</v>
      </c>
      <c r="AY132" s="7">
        <v>0</v>
      </c>
      <c r="AZ132" s="92"/>
      <c r="BA132" s="216">
        <f>AU132+AV132+AX132+AY132</f>
        <v>0</v>
      </c>
    </row>
    <row r="133" spans="1:53" ht="12" customHeight="1" thickBot="1" x14ac:dyDescent="0.25">
      <c r="A133" s="272"/>
      <c r="B133" s="273"/>
      <c r="C133" s="268"/>
      <c r="D133" s="248"/>
      <c r="E133" s="18"/>
      <c r="F133" s="9"/>
      <c r="G133" s="7"/>
      <c r="H133" s="236"/>
      <c r="I133" s="7"/>
      <c r="J133" s="7"/>
      <c r="K133" s="92"/>
      <c r="L133" s="216">
        <f>F133+G133+I133+J133</f>
        <v>0</v>
      </c>
      <c r="M133" s="332"/>
      <c r="N133" s="9"/>
      <c r="O133" s="7"/>
      <c r="P133" s="236"/>
      <c r="Q133" s="7"/>
      <c r="R133" s="7"/>
      <c r="S133" s="92"/>
      <c r="T133" s="355"/>
      <c r="U133" s="216">
        <f>N133+O133+Q133+R133</f>
        <v>0</v>
      </c>
      <c r="V133" s="332"/>
      <c r="W133" s="9"/>
      <c r="X133" s="7"/>
      <c r="Y133" s="236"/>
      <c r="Z133" s="7"/>
      <c r="AA133" s="7"/>
      <c r="AB133" s="92"/>
      <c r="AC133" s="216"/>
      <c r="AD133" s="332"/>
      <c r="AE133" s="9"/>
      <c r="AF133" s="7"/>
      <c r="AG133" s="236"/>
      <c r="AH133" s="7"/>
      <c r="AI133" s="7"/>
      <c r="AJ133" s="92"/>
      <c r="AK133" s="216"/>
      <c r="AL133" s="332"/>
      <c r="AM133" s="9"/>
      <c r="AN133" s="7"/>
      <c r="AO133" s="236"/>
      <c r="AP133" s="7"/>
      <c r="AQ133" s="7"/>
      <c r="AR133" s="92"/>
      <c r="AS133" s="216"/>
      <c r="AT133" s="332"/>
      <c r="AU133" s="9"/>
      <c r="AV133" s="7"/>
      <c r="AW133" s="236"/>
      <c r="AX133" s="7"/>
      <c r="AY133" s="7"/>
      <c r="AZ133" s="92"/>
      <c r="BA133" s="216"/>
    </row>
    <row r="134" spans="1:53" s="99" customFormat="1" ht="12" customHeight="1" thickBot="1" x14ac:dyDescent="0.25">
      <c r="A134" s="244" t="s">
        <v>791</v>
      </c>
      <c r="B134" s="269"/>
      <c r="C134" s="270"/>
      <c r="D134" s="12"/>
      <c r="E134" s="12"/>
      <c r="F134" s="11">
        <f>SUM(F129:F133)</f>
        <v>160319</v>
      </c>
      <c r="G134" s="12">
        <f t="shared" ref="G134:AC134" si="30">SUM(G129:G133)</f>
        <v>15750</v>
      </c>
      <c r="H134" s="237">
        <f t="shared" si="30"/>
        <v>1.25</v>
      </c>
      <c r="I134" s="12">
        <f t="shared" si="30"/>
        <v>0</v>
      </c>
      <c r="J134" s="12">
        <f t="shared" si="30"/>
        <v>2496</v>
      </c>
      <c r="K134" s="12">
        <f t="shared" si="30"/>
        <v>0</v>
      </c>
      <c r="L134" s="218">
        <f t="shared" si="30"/>
        <v>178565</v>
      </c>
      <c r="M134" s="332"/>
      <c r="N134" s="11">
        <f t="shared" si="30"/>
        <v>174463</v>
      </c>
      <c r="O134" s="12">
        <f t="shared" si="30"/>
        <v>7000</v>
      </c>
      <c r="P134" s="237">
        <f t="shared" si="30"/>
        <v>1.25</v>
      </c>
      <c r="Q134" s="12">
        <f t="shared" si="30"/>
        <v>0</v>
      </c>
      <c r="R134" s="12">
        <f t="shared" si="30"/>
        <v>0</v>
      </c>
      <c r="S134" s="12"/>
      <c r="T134" s="12"/>
      <c r="U134" s="218">
        <f t="shared" si="30"/>
        <v>181463</v>
      </c>
      <c r="V134" s="332"/>
      <c r="W134" s="11">
        <f t="shared" si="30"/>
        <v>141484</v>
      </c>
      <c r="X134" s="12">
        <f t="shared" si="30"/>
        <v>0</v>
      </c>
      <c r="Y134" s="237">
        <f t="shared" si="30"/>
        <v>1</v>
      </c>
      <c r="Z134" s="12">
        <f t="shared" si="30"/>
        <v>15690</v>
      </c>
      <c r="AA134" s="12">
        <f t="shared" si="30"/>
        <v>0</v>
      </c>
      <c r="AB134" s="107"/>
      <c r="AC134" s="218">
        <f t="shared" si="30"/>
        <v>157174</v>
      </c>
      <c r="AD134" s="332"/>
      <c r="AE134" s="11">
        <f t="shared" ref="AE134:AK134" si="31">SUM(AE129:AE133)</f>
        <v>6545</v>
      </c>
      <c r="AF134" s="12">
        <f t="shared" si="31"/>
        <v>0</v>
      </c>
      <c r="AG134" s="237">
        <f t="shared" si="31"/>
        <v>0.04</v>
      </c>
      <c r="AH134" s="12">
        <f t="shared" si="31"/>
        <v>0</v>
      </c>
      <c r="AI134" s="12">
        <f t="shared" si="31"/>
        <v>0</v>
      </c>
      <c r="AJ134" s="107"/>
      <c r="AK134" s="218">
        <f t="shared" si="31"/>
        <v>6545</v>
      </c>
      <c r="AL134" s="332"/>
      <c r="AM134" s="11">
        <f t="shared" ref="AM134:AS134" si="32">SUM(AM129:AM133)</f>
        <v>0</v>
      </c>
      <c r="AN134" s="12">
        <f t="shared" si="32"/>
        <v>0</v>
      </c>
      <c r="AO134" s="237">
        <f t="shared" si="32"/>
        <v>0</v>
      </c>
      <c r="AP134" s="12">
        <f t="shared" si="32"/>
        <v>0</v>
      </c>
      <c r="AQ134" s="12">
        <f t="shared" si="32"/>
        <v>0</v>
      </c>
      <c r="AR134" s="107">
        <f t="shared" si="32"/>
        <v>0</v>
      </c>
      <c r="AS134" s="218">
        <f t="shared" si="32"/>
        <v>0</v>
      </c>
      <c r="AT134" s="332"/>
      <c r="AU134" s="11">
        <f t="shared" ref="AU134:BA134" si="33">SUM(AU129:AU133)</f>
        <v>0</v>
      </c>
      <c r="AV134" s="12">
        <f t="shared" si="33"/>
        <v>0</v>
      </c>
      <c r="AW134" s="237">
        <f t="shared" si="33"/>
        <v>0</v>
      </c>
      <c r="AX134" s="12">
        <f t="shared" si="33"/>
        <v>0</v>
      </c>
      <c r="AY134" s="12">
        <f t="shared" si="33"/>
        <v>0</v>
      </c>
      <c r="AZ134" s="107">
        <f t="shared" si="33"/>
        <v>0</v>
      </c>
      <c r="BA134" s="218">
        <f t="shared" si="33"/>
        <v>0</v>
      </c>
    </row>
    <row r="135" spans="1:53" s="99" customFormat="1" ht="12" customHeight="1" x14ac:dyDescent="0.2">
      <c r="A135" s="285"/>
      <c r="B135" s="265"/>
      <c r="C135" s="266"/>
      <c r="D135" s="222"/>
      <c r="E135" s="222"/>
      <c r="F135" s="223"/>
      <c r="G135" s="222"/>
      <c r="H135" s="238"/>
      <c r="I135" s="222"/>
      <c r="J135" s="222"/>
      <c r="K135" s="222"/>
      <c r="L135" s="229"/>
      <c r="M135" s="336"/>
      <c r="N135" s="223"/>
      <c r="O135" s="222"/>
      <c r="P135" s="238"/>
      <c r="Q135" s="222"/>
      <c r="R135" s="222"/>
      <c r="S135" s="222"/>
      <c r="T135" s="222"/>
      <c r="U135" s="229"/>
      <c r="V135" s="336"/>
      <c r="W135" s="223"/>
      <c r="X135" s="222"/>
      <c r="Y135" s="238"/>
      <c r="Z135" s="222"/>
      <c r="AA135" s="222"/>
      <c r="AB135" s="227"/>
      <c r="AC135" s="229"/>
      <c r="AD135" s="336"/>
      <c r="AE135" s="223"/>
      <c r="AF135" s="222"/>
      <c r="AG135" s="238"/>
      <c r="AH135" s="222"/>
      <c r="AI135" s="222"/>
      <c r="AJ135" s="227"/>
      <c r="AK135" s="229"/>
      <c r="AL135" s="336"/>
      <c r="AM135" s="223"/>
      <c r="AN135" s="222"/>
      <c r="AO135" s="238"/>
      <c r="AP135" s="222"/>
      <c r="AQ135" s="222"/>
      <c r="AR135" s="227"/>
      <c r="AS135" s="229"/>
      <c r="AT135" s="336"/>
      <c r="AU135" s="223"/>
      <c r="AV135" s="222"/>
      <c r="AW135" s="238"/>
      <c r="AX135" s="222"/>
      <c r="AY135" s="222"/>
      <c r="AZ135" s="227"/>
      <c r="BA135" s="229"/>
    </row>
    <row r="136" spans="1:53" ht="12" customHeight="1" x14ac:dyDescent="0.2">
      <c r="A136" s="5" t="s">
        <v>792</v>
      </c>
      <c r="B136" s="5" t="s">
        <v>36</v>
      </c>
      <c r="C136" s="5" t="s">
        <v>37</v>
      </c>
      <c r="D136" s="5"/>
      <c r="E136" s="5" t="s">
        <v>26</v>
      </c>
      <c r="F136" s="9">
        <v>0</v>
      </c>
      <c r="G136" s="7">
        <v>0</v>
      </c>
      <c r="H136" s="236">
        <v>0</v>
      </c>
      <c r="I136" s="7">
        <v>0</v>
      </c>
      <c r="J136" s="7">
        <v>0</v>
      </c>
      <c r="K136" s="92"/>
      <c r="L136" s="216">
        <f>F136+G136+I136+J136</f>
        <v>0</v>
      </c>
      <c r="M136" s="332"/>
      <c r="N136" s="9"/>
      <c r="O136" s="7">
        <v>0</v>
      </c>
      <c r="P136" s="236">
        <v>0</v>
      </c>
      <c r="Q136" s="7">
        <v>0</v>
      </c>
      <c r="R136" s="7">
        <v>0</v>
      </c>
      <c r="S136" s="92"/>
      <c r="T136" s="355">
        <v>1</v>
      </c>
      <c r="U136" s="216">
        <f>N136+O136+Q136+R136</f>
        <v>0</v>
      </c>
      <c r="V136" s="332"/>
      <c r="W136" s="9">
        <v>0</v>
      </c>
      <c r="X136" s="7">
        <v>0</v>
      </c>
      <c r="Y136" s="236">
        <v>0</v>
      </c>
      <c r="Z136" s="7">
        <v>0</v>
      </c>
      <c r="AA136" s="7">
        <v>0</v>
      </c>
      <c r="AB136" s="92"/>
      <c r="AC136" s="216">
        <f>W136+X136+Z136+AA136</f>
        <v>0</v>
      </c>
      <c r="AD136" s="332"/>
      <c r="AE136" s="9">
        <v>81360</v>
      </c>
      <c r="AF136" s="7">
        <v>2825</v>
      </c>
      <c r="AG136" s="236">
        <v>0.5</v>
      </c>
      <c r="AH136" s="7">
        <v>0</v>
      </c>
      <c r="AI136" s="7">
        <v>1130</v>
      </c>
      <c r="AJ136" s="92" t="s">
        <v>789</v>
      </c>
      <c r="AK136" s="216">
        <f>AE136+AF136+AH136+AI136</f>
        <v>85315</v>
      </c>
      <c r="AL136" s="332"/>
      <c r="AM136" s="9">
        <v>85428</v>
      </c>
      <c r="AN136" s="7">
        <v>2825</v>
      </c>
      <c r="AO136" s="236">
        <v>0.5</v>
      </c>
      <c r="AP136" s="7">
        <v>0</v>
      </c>
      <c r="AQ136" s="7">
        <v>1130</v>
      </c>
      <c r="AR136" s="92" t="s">
        <v>789</v>
      </c>
      <c r="AS136" s="216">
        <f>AM136+AN136+AP136+AQ136</f>
        <v>89383</v>
      </c>
      <c r="AT136" s="332"/>
      <c r="AU136" s="9">
        <v>89700</v>
      </c>
      <c r="AV136" s="7">
        <v>2825</v>
      </c>
      <c r="AW136" s="236">
        <v>0.5</v>
      </c>
      <c r="AX136" s="7">
        <v>0</v>
      </c>
      <c r="AY136" s="7">
        <v>1130</v>
      </c>
      <c r="AZ136" s="92" t="s">
        <v>789</v>
      </c>
      <c r="BA136" s="216">
        <f>AU136+AV136+AX136+AY136</f>
        <v>93655</v>
      </c>
    </row>
    <row r="137" spans="1:53" ht="12" customHeight="1" x14ac:dyDescent="0.2">
      <c r="A137" s="5" t="s">
        <v>792</v>
      </c>
      <c r="B137" s="5" t="s">
        <v>790</v>
      </c>
      <c r="C137" s="5" t="s">
        <v>44</v>
      </c>
      <c r="D137" s="5"/>
      <c r="E137" s="5" t="s">
        <v>644</v>
      </c>
      <c r="F137" s="9">
        <v>0</v>
      </c>
      <c r="G137" s="7">
        <v>0</v>
      </c>
      <c r="H137" s="236">
        <v>0</v>
      </c>
      <c r="I137" s="7">
        <v>0</v>
      </c>
      <c r="J137" s="7">
        <v>0</v>
      </c>
      <c r="K137" s="92"/>
      <c r="L137" s="216">
        <f>F137+G137+I137+J137</f>
        <v>0</v>
      </c>
      <c r="M137" s="332"/>
      <c r="N137" s="9"/>
      <c r="O137" s="241">
        <v>0</v>
      </c>
      <c r="P137" s="236">
        <v>0</v>
      </c>
      <c r="Q137" s="7">
        <v>0</v>
      </c>
      <c r="R137" s="7">
        <v>0</v>
      </c>
      <c r="S137" s="92"/>
      <c r="T137" s="355">
        <v>1</v>
      </c>
      <c r="U137" s="216">
        <f>N137+O137+Q137+R137</f>
        <v>0</v>
      </c>
      <c r="V137" s="332"/>
      <c r="W137" s="9">
        <v>0</v>
      </c>
      <c r="X137" s="241">
        <v>0</v>
      </c>
      <c r="Y137" s="236">
        <v>0</v>
      </c>
      <c r="Z137" s="7">
        <v>0</v>
      </c>
      <c r="AA137" s="7">
        <v>0</v>
      </c>
      <c r="AB137" s="92"/>
      <c r="AC137" s="216">
        <f>W137+X137+Z137+AA137</f>
        <v>0</v>
      </c>
      <c r="AD137" s="332"/>
      <c r="AE137" s="9">
        <v>15637</v>
      </c>
      <c r="AF137" s="7">
        <v>0</v>
      </c>
      <c r="AG137" s="236">
        <v>0.25</v>
      </c>
      <c r="AH137" s="7">
        <v>0</v>
      </c>
      <c r="AI137" s="7">
        <v>0</v>
      </c>
      <c r="AJ137" s="92"/>
      <c r="AK137" s="216">
        <f>AE137+AF137+AH137+AI137</f>
        <v>15637</v>
      </c>
      <c r="AL137" s="332"/>
      <c r="AM137" s="9">
        <v>16418</v>
      </c>
      <c r="AN137" s="7">
        <v>0</v>
      </c>
      <c r="AO137" s="236">
        <v>0.25</v>
      </c>
      <c r="AP137" s="7">
        <v>0</v>
      </c>
      <c r="AQ137" s="7">
        <v>0</v>
      </c>
      <c r="AR137" s="92"/>
      <c r="AS137" s="216">
        <f>AM137+AN137+AP137+AQ137</f>
        <v>16418</v>
      </c>
      <c r="AT137" s="332"/>
      <c r="AU137" s="9">
        <v>17233</v>
      </c>
      <c r="AV137" s="7"/>
      <c r="AW137" s="236">
        <v>0.25</v>
      </c>
      <c r="AX137" s="7">
        <v>0</v>
      </c>
      <c r="AY137" s="7"/>
      <c r="AZ137" s="92"/>
      <c r="BA137" s="216">
        <f>AU137+AV137+AX137+AY137</f>
        <v>17233</v>
      </c>
    </row>
    <row r="138" spans="1:53" ht="12" customHeight="1" x14ac:dyDescent="0.2">
      <c r="A138" s="5" t="s">
        <v>792</v>
      </c>
      <c r="B138" s="8" t="s">
        <v>767</v>
      </c>
      <c r="C138" s="5" t="s">
        <v>44</v>
      </c>
      <c r="D138" s="5"/>
      <c r="E138" s="5" t="s">
        <v>644</v>
      </c>
      <c r="F138" s="232">
        <v>0</v>
      </c>
      <c r="G138" s="104">
        <v>0</v>
      </c>
      <c r="H138" s="239">
        <v>0</v>
      </c>
      <c r="I138" s="104">
        <v>0</v>
      </c>
      <c r="J138" s="104">
        <v>0</v>
      </c>
      <c r="K138" s="92"/>
      <c r="L138" s="216">
        <f>F138+G138+I138+J138</f>
        <v>0</v>
      </c>
      <c r="M138" s="332"/>
      <c r="N138" s="9"/>
      <c r="O138" s="241"/>
      <c r="P138" s="236"/>
      <c r="Q138" s="7"/>
      <c r="R138" s="7"/>
      <c r="S138" s="92"/>
      <c r="T138" s="355"/>
      <c r="U138" s="216">
        <f>N138+O138+Q138+R138</f>
        <v>0</v>
      </c>
      <c r="V138" s="332"/>
      <c r="W138" s="9"/>
      <c r="X138" s="241"/>
      <c r="Y138" s="236"/>
      <c r="Z138" s="7"/>
      <c r="AA138" s="7"/>
      <c r="AB138" s="92"/>
      <c r="AC138" s="216">
        <f>W138+X138+Z138+AA138</f>
        <v>0</v>
      </c>
      <c r="AD138" s="332"/>
      <c r="AE138" s="9">
        <v>78868</v>
      </c>
      <c r="AF138" s="7">
        <v>0</v>
      </c>
      <c r="AG138" s="236">
        <v>0.5</v>
      </c>
      <c r="AH138" s="7">
        <v>0</v>
      </c>
      <c r="AI138" s="7">
        <v>1210</v>
      </c>
      <c r="AJ138" s="92" t="s">
        <v>789</v>
      </c>
      <c r="AK138" s="216">
        <f>AE138+AF138+AH138+AI138</f>
        <v>80078</v>
      </c>
      <c r="AL138" s="332"/>
      <c r="AM138" s="9">
        <v>82813</v>
      </c>
      <c r="AN138" s="7">
        <v>0</v>
      </c>
      <c r="AO138" s="236">
        <v>0.5</v>
      </c>
      <c r="AP138" s="7">
        <v>0</v>
      </c>
      <c r="AQ138" s="7">
        <v>1210</v>
      </c>
      <c r="AR138" s="92" t="s">
        <v>789</v>
      </c>
      <c r="AS138" s="216">
        <f>AM138+AN138+AP138+AQ138</f>
        <v>84023</v>
      </c>
      <c r="AT138" s="332"/>
      <c r="AU138" s="9">
        <v>86954</v>
      </c>
      <c r="AV138" s="7"/>
      <c r="AW138" s="236">
        <v>0.5</v>
      </c>
      <c r="AX138" s="7">
        <v>0</v>
      </c>
      <c r="AY138" s="7">
        <v>1210</v>
      </c>
      <c r="AZ138" s="92" t="s">
        <v>789</v>
      </c>
      <c r="BA138" s="216">
        <f>AU138+AV138+AX138+AY138</f>
        <v>88164</v>
      </c>
    </row>
    <row r="139" spans="1:53" ht="12" customHeight="1" thickBot="1" x14ac:dyDescent="0.25">
      <c r="A139" s="272"/>
      <c r="B139" s="273"/>
      <c r="C139" s="268"/>
      <c r="D139" s="248"/>
      <c r="E139" s="18"/>
      <c r="F139" s="9"/>
      <c r="G139" s="7"/>
      <c r="H139" s="236"/>
      <c r="I139" s="7"/>
      <c r="J139" s="7"/>
      <c r="K139" s="92"/>
      <c r="L139" s="216">
        <f>F139+G139+I139+J139</f>
        <v>0</v>
      </c>
      <c r="M139" s="332"/>
      <c r="N139" s="9"/>
      <c r="O139" s="7"/>
      <c r="P139" s="236"/>
      <c r="Q139" s="7"/>
      <c r="R139" s="7"/>
      <c r="S139" s="92"/>
      <c r="T139" s="355"/>
      <c r="U139" s="216">
        <f>N139+O139+Q139+R139</f>
        <v>0</v>
      </c>
      <c r="V139" s="332"/>
      <c r="W139" s="9"/>
      <c r="X139" s="7"/>
      <c r="Y139" s="236"/>
      <c r="Z139" s="7"/>
      <c r="AA139" s="7"/>
      <c r="AB139" s="92"/>
      <c r="AC139" s="216"/>
      <c r="AD139" s="332"/>
      <c r="AE139" s="9"/>
      <c r="AF139" s="7"/>
      <c r="AG139" s="236"/>
      <c r="AH139" s="7"/>
      <c r="AI139" s="7"/>
      <c r="AJ139" s="92"/>
      <c r="AK139" s="216"/>
      <c r="AL139" s="332"/>
      <c r="AM139" s="9"/>
      <c r="AN139" s="7"/>
      <c r="AO139" s="236"/>
      <c r="AP139" s="7"/>
      <c r="AQ139" s="7"/>
      <c r="AR139" s="92"/>
      <c r="AS139" s="216"/>
      <c r="AT139" s="332"/>
      <c r="AU139" s="9"/>
      <c r="AV139" s="7"/>
      <c r="AW139" s="236"/>
      <c r="AX139" s="7"/>
      <c r="AY139" s="7"/>
      <c r="AZ139" s="92"/>
      <c r="BA139" s="216"/>
    </row>
    <row r="140" spans="1:53" s="99" customFormat="1" ht="12" customHeight="1" thickBot="1" x14ac:dyDescent="0.25">
      <c r="A140" s="244" t="s">
        <v>792</v>
      </c>
      <c r="B140" s="269"/>
      <c r="C140" s="270"/>
      <c r="D140" s="12"/>
      <c r="E140" s="12"/>
      <c r="F140" s="11">
        <f t="shared" ref="F140:L140" si="34">SUM(F136:F139)</f>
        <v>0</v>
      </c>
      <c r="G140" s="12">
        <f t="shared" si="34"/>
        <v>0</v>
      </c>
      <c r="H140" s="237">
        <f t="shared" si="34"/>
        <v>0</v>
      </c>
      <c r="I140" s="12">
        <f t="shared" si="34"/>
        <v>0</v>
      </c>
      <c r="J140" s="12">
        <f t="shared" si="34"/>
        <v>0</v>
      </c>
      <c r="K140" s="12">
        <f t="shared" si="34"/>
        <v>0</v>
      </c>
      <c r="L140" s="218">
        <f t="shared" si="34"/>
        <v>0</v>
      </c>
      <c r="M140" s="332"/>
      <c r="N140" s="11">
        <f>SUM(N136:N139)</f>
        <v>0</v>
      </c>
      <c r="O140" s="12">
        <f>SUM(O136:O139)</f>
        <v>0</v>
      </c>
      <c r="P140" s="237">
        <f>SUM(P136:P139)</f>
        <v>0</v>
      </c>
      <c r="Q140" s="12">
        <f>SUM(Q136:Q139)</f>
        <v>0</v>
      </c>
      <c r="R140" s="12">
        <f>SUM(R136:R139)</f>
        <v>0</v>
      </c>
      <c r="S140" s="12"/>
      <c r="T140" s="12"/>
      <c r="U140" s="218">
        <f>SUM(U136:U139)</f>
        <v>0</v>
      </c>
      <c r="V140" s="332"/>
      <c r="W140" s="11">
        <f>SUM(W136:W139)</f>
        <v>0</v>
      </c>
      <c r="X140" s="12">
        <f>SUM(X136:X139)</f>
        <v>0</v>
      </c>
      <c r="Y140" s="237">
        <f>SUM(Y136:Y139)</f>
        <v>0</v>
      </c>
      <c r="Z140" s="12">
        <f>SUM(Z136:Z139)</f>
        <v>0</v>
      </c>
      <c r="AA140" s="12">
        <f>SUM(AA136:AA139)</f>
        <v>0</v>
      </c>
      <c r="AB140" s="107"/>
      <c r="AC140" s="218">
        <f>SUM(AC136:AC139)</f>
        <v>0</v>
      </c>
      <c r="AD140" s="332"/>
      <c r="AE140" s="11">
        <f>SUM(AE136:AE139)</f>
        <v>175865</v>
      </c>
      <c r="AF140" s="12">
        <f>SUM(AF136:AF139)</f>
        <v>2825</v>
      </c>
      <c r="AG140" s="237">
        <f>SUM(AG136:AG139)</f>
        <v>1.25</v>
      </c>
      <c r="AH140" s="12">
        <f>SUM(AH136:AH139)</f>
        <v>0</v>
      </c>
      <c r="AI140" s="12">
        <f>SUM(AI136:AI139)</f>
        <v>2340</v>
      </c>
      <c r="AJ140" s="107"/>
      <c r="AK140" s="218">
        <f>SUM(AK136:AK139)</f>
        <v>181030</v>
      </c>
      <c r="AL140" s="332"/>
      <c r="AM140" s="11">
        <f t="shared" ref="AM140:AS140" si="35">SUM(AM136:AM139)</f>
        <v>184659</v>
      </c>
      <c r="AN140" s="12">
        <f t="shared" si="35"/>
        <v>2825</v>
      </c>
      <c r="AO140" s="237">
        <f t="shared" si="35"/>
        <v>1.25</v>
      </c>
      <c r="AP140" s="12">
        <f t="shared" si="35"/>
        <v>0</v>
      </c>
      <c r="AQ140" s="12">
        <f t="shared" si="35"/>
        <v>2340</v>
      </c>
      <c r="AR140" s="107">
        <f t="shared" si="35"/>
        <v>0</v>
      </c>
      <c r="AS140" s="218">
        <f t="shared" si="35"/>
        <v>189824</v>
      </c>
      <c r="AT140" s="332"/>
      <c r="AU140" s="11">
        <f t="shared" ref="AU140:BA140" si="36">SUM(AU136:AU139)</f>
        <v>193887</v>
      </c>
      <c r="AV140" s="12">
        <f t="shared" si="36"/>
        <v>2825</v>
      </c>
      <c r="AW140" s="237">
        <f t="shared" si="36"/>
        <v>1.25</v>
      </c>
      <c r="AX140" s="12">
        <f t="shared" si="36"/>
        <v>0</v>
      </c>
      <c r="AY140" s="12">
        <f t="shared" si="36"/>
        <v>2340</v>
      </c>
      <c r="AZ140" s="107">
        <f t="shared" si="36"/>
        <v>0</v>
      </c>
      <c r="BA140" s="218">
        <f t="shared" si="36"/>
        <v>199052</v>
      </c>
    </row>
    <row r="141" spans="1:53" s="99" customFormat="1" ht="12" customHeight="1" x14ac:dyDescent="0.2">
      <c r="A141" s="285"/>
      <c r="B141" s="265"/>
      <c r="C141" s="266"/>
      <c r="D141" s="222"/>
      <c r="E141" s="222"/>
      <c r="F141" s="223"/>
      <c r="G141" s="222"/>
      <c r="H141" s="238"/>
      <c r="I141" s="222"/>
      <c r="J141" s="222"/>
      <c r="K141" s="222"/>
      <c r="L141" s="229"/>
      <c r="M141" s="336"/>
      <c r="N141" s="223"/>
      <c r="O141" s="222"/>
      <c r="P141" s="238"/>
      <c r="Q141" s="222"/>
      <c r="R141" s="222"/>
      <c r="S141" s="222"/>
      <c r="T141" s="222"/>
      <c r="U141" s="229"/>
      <c r="V141" s="336"/>
      <c r="W141" s="223"/>
      <c r="X141" s="222"/>
      <c r="Y141" s="238"/>
      <c r="Z141" s="222"/>
      <c r="AA141" s="222"/>
      <c r="AB141" s="227"/>
      <c r="AC141" s="229"/>
      <c r="AD141" s="336"/>
      <c r="AE141" s="223"/>
      <c r="AF141" s="222"/>
      <c r="AG141" s="238"/>
      <c r="AH141" s="222"/>
      <c r="AI141" s="222"/>
      <c r="AJ141" s="227"/>
      <c r="AK141" s="229"/>
      <c r="AL141" s="336"/>
      <c r="AM141" s="223"/>
      <c r="AN141" s="222"/>
      <c r="AO141" s="238"/>
      <c r="AP141" s="222"/>
      <c r="AQ141" s="222"/>
      <c r="AR141" s="227"/>
      <c r="AS141" s="229"/>
      <c r="AT141" s="336"/>
      <c r="AU141" s="223"/>
      <c r="AV141" s="222"/>
      <c r="AW141" s="238"/>
      <c r="AX141" s="222"/>
      <c r="AY141" s="222"/>
      <c r="AZ141" s="227"/>
      <c r="BA141" s="229"/>
    </row>
    <row r="142" spans="1:53" ht="12" customHeight="1" x14ac:dyDescent="0.2">
      <c r="A142" s="5" t="s">
        <v>718</v>
      </c>
      <c r="B142" s="5" t="s">
        <v>43</v>
      </c>
      <c r="C142" s="5" t="s">
        <v>39</v>
      </c>
      <c r="D142" s="5"/>
      <c r="E142" s="5" t="s">
        <v>654</v>
      </c>
      <c r="F142" s="9">
        <v>0</v>
      </c>
      <c r="G142" s="7">
        <v>0</v>
      </c>
      <c r="H142" s="236">
        <v>0</v>
      </c>
      <c r="I142" s="7">
        <v>0</v>
      </c>
      <c r="J142" s="7">
        <v>0</v>
      </c>
      <c r="K142" s="7"/>
      <c r="L142" s="216"/>
      <c r="M142" s="336"/>
      <c r="N142" s="9">
        <v>71474</v>
      </c>
      <c r="O142" s="7">
        <v>3249</v>
      </c>
      <c r="P142" s="236">
        <v>0.53</v>
      </c>
      <c r="Q142" s="5"/>
      <c r="R142" s="7">
        <v>3249</v>
      </c>
      <c r="S142" s="5" t="s">
        <v>645</v>
      </c>
      <c r="T142" s="5">
        <v>1</v>
      </c>
      <c r="U142" s="216">
        <f t="shared" ref="U142:U147" si="37">N142+O142+Q142+R142</f>
        <v>77972</v>
      </c>
      <c r="V142" s="336"/>
      <c r="W142" s="9">
        <v>53435</v>
      </c>
      <c r="X142" s="5"/>
      <c r="Y142" s="236">
        <v>0.28799999999999998</v>
      </c>
      <c r="Z142" s="5"/>
      <c r="AA142" s="5"/>
      <c r="AB142" s="5"/>
      <c r="AC142" s="216">
        <f t="shared" ref="AC142:AC147" si="38">W142+X142+Z142+AA142</f>
        <v>53435</v>
      </c>
      <c r="AD142" s="336"/>
      <c r="AE142" s="9">
        <v>14620</v>
      </c>
      <c r="AF142" s="7">
        <v>0</v>
      </c>
      <c r="AG142" s="236">
        <v>8.6999999999999994E-2</v>
      </c>
      <c r="AH142" s="7">
        <v>0</v>
      </c>
      <c r="AI142" s="7">
        <v>0</v>
      </c>
      <c r="AJ142" s="5"/>
      <c r="AK142" s="216">
        <f t="shared" ref="AK142:AK147" si="39">AE142+AF142+AH142+AI142</f>
        <v>14620</v>
      </c>
      <c r="AL142" s="336"/>
      <c r="AM142" s="9">
        <v>0</v>
      </c>
      <c r="AN142" s="7">
        <v>0</v>
      </c>
      <c r="AO142" s="236">
        <v>0</v>
      </c>
      <c r="AP142" s="7">
        <v>0</v>
      </c>
      <c r="AQ142" s="7">
        <v>0</v>
      </c>
      <c r="AR142" s="5"/>
      <c r="AS142" s="216">
        <f t="shared" ref="AS142:AS147" si="40">AM142+AN142+AP142+AQ142</f>
        <v>0</v>
      </c>
      <c r="AT142" s="336"/>
      <c r="AU142" s="9">
        <v>0</v>
      </c>
      <c r="AV142" s="7">
        <v>0</v>
      </c>
      <c r="AW142" s="236">
        <v>0</v>
      </c>
      <c r="AX142" s="7">
        <v>0</v>
      </c>
      <c r="AY142" s="7">
        <v>0</v>
      </c>
      <c r="AZ142" s="5"/>
      <c r="BA142" s="216">
        <f t="shared" ref="BA142:BA147" si="41">AU142+AV142+AX142+AY142</f>
        <v>0</v>
      </c>
    </row>
    <row r="143" spans="1:53" ht="12" customHeight="1" x14ac:dyDescent="0.2">
      <c r="A143" s="5" t="s">
        <v>718</v>
      </c>
      <c r="B143" s="5" t="s">
        <v>719</v>
      </c>
      <c r="C143" s="5" t="s">
        <v>44</v>
      </c>
      <c r="D143" s="5"/>
      <c r="E143" s="5" t="s">
        <v>644</v>
      </c>
      <c r="F143" s="9">
        <v>0</v>
      </c>
      <c r="G143" s="7">
        <v>0</v>
      </c>
      <c r="H143" s="236">
        <v>0</v>
      </c>
      <c r="I143" s="7">
        <v>0</v>
      </c>
      <c r="J143" s="7">
        <v>0</v>
      </c>
      <c r="K143" s="7"/>
      <c r="L143" s="216"/>
      <c r="M143" s="336"/>
      <c r="N143" s="9">
        <v>56581</v>
      </c>
      <c r="O143" s="497"/>
      <c r="P143" s="236">
        <v>0.48</v>
      </c>
      <c r="Q143" s="5"/>
      <c r="R143" s="5"/>
      <c r="S143" s="5"/>
      <c r="T143" s="5">
        <v>1</v>
      </c>
      <c r="U143" s="216">
        <f t="shared" si="37"/>
        <v>56581</v>
      </c>
      <c r="V143" s="336"/>
      <c r="W143" s="9">
        <v>42279</v>
      </c>
      <c r="X143" s="5"/>
      <c r="Y143" s="236">
        <v>0.25</v>
      </c>
      <c r="Z143" s="5"/>
      <c r="AA143" s="5"/>
      <c r="AB143" s="5"/>
      <c r="AC143" s="216">
        <f t="shared" si="38"/>
        <v>42279</v>
      </c>
      <c r="AD143" s="336"/>
      <c r="AE143" s="9">
        <v>12507</v>
      </c>
      <c r="AF143" s="7">
        <v>0</v>
      </c>
      <c r="AG143" s="236">
        <v>9.6000000000000002E-2</v>
      </c>
      <c r="AH143" s="7">
        <v>23824</v>
      </c>
      <c r="AI143" s="7">
        <v>0</v>
      </c>
      <c r="AJ143" s="5"/>
      <c r="AK143" s="216">
        <f t="shared" si="39"/>
        <v>36331</v>
      </c>
      <c r="AL143" s="336"/>
      <c r="AM143" s="9">
        <v>0</v>
      </c>
      <c r="AN143" s="7">
        <v>0</v>
      </c>
      <c r="AO143" s="236">
        <v>0</v>
      </c>
      <c r="AP143" s="7">
        <v>0</v>
      </c>
      <c r="AQ143" s="7">
        <v>0</v>
      </c>
      <c r="AR143" s="5"/>
      <c r="AS143" s="216">
        <f t="shared" si="40"/>
        <v>0</v>
      </c>
      <c r="AT143" s="336"/>
      <c r="AU143" s="9">
        <v>0</v>
      </c>
      <c r="AV143" s="7">
        <v>0</v>
      </c>
      <c r="AW143" s="236">
        <v>0</v>
      </c>
      <c r="AX143" s="7">
        <v>0</v>
      </c>
      <c r="AY143" s="7">
        <v>0</v>
      </c>
      <c r="AZ143" s="5"/>
      <c r="BA143" s="216">
        <f t="shared" si="41"/>
        <v>0</v>
      </c>
    </row>
    <row r="144" spans="1:53" ht="12" customHeight="1" x14ac:dyDescent="0.2">
      <c r="A144" s="5" t="s">
        <v>718</v>
      </c>
      <c r="B144" s="5" t="s">
        <v>720</v>
      </c>
      <c r="C144" s="5" t="s">
        <v>44</v>
      </c>
      <c r="D144" s="5"/>
      <c r="E144" s="5" t="s">
        <v>721</v>
      </c>
      <c r="F144" s="9">
        <v>0</v>
      </c>
      <c r="G144" s="7">
        <v>0</v>
      </c>
      <c r="H144" s="236">
        <v>0</v>
      </c>
      <c r="I144" s="7">
        <v>0</v>
      </c>
      <c r="J144" s="7">
        <v>0</v>
      </c>
      <c r="K144" s="7"/>
      <c r="L144" s="216"/>
      <c r="M144" s="336"/>
      <c r="N144" s="9">
        <v>41766</v>
      </c>
      <c r="O144" s="497"/>
      <c r="P144" s="236">
        <v>0.2</v>
      </c>
      <c r="Q144" s="5"/>
      <c r="R144" s="5"/>
      <c r="S144" s="5"/>
      <c r="T144" s="5">
        <v>1</v>
      </c>
      <c r="U144" s="216">
        <f t="shared" si="37"/>
        <v>41766</v>
      </c>
      <c r="V144" s="336"/>
      <c r="W144" s="9">
        <v>18225</v>
      </c>
      <c r="X144" s="5"/>
      <c r="Y144" s="236">
        <v>8.6999999999999994E-2</v>
      </c>
      <c r="Z144" s="5"/>
      <c r="AA144" s="5"/>
      <c r="AB144" s="5"/>
      <c r="AC144" s="216">
        <f t="shared" si="38"/>
        <v>18225</v>
      </c>
      <c r="AD144" s="336"/>
      <c r="AE144" s="9">
        <v>0</v>
      </c>
      <c r="AF144" s="7">
        <v>0</v>
      </c>
      <c r="AG144" s="236">
        <v>0</v>
      </c>
      <c r="AH144" s="7">
        <v>0</v>
      </c>
      <c r="AI144" s="7">
        <v>0</v>
      </c>
      <c r="AJ144" s="5"/>
      <c r="AK144" s="216">
        <f t="shared" si="39"/>
        <v>0</v>
      </c>
      <c r="AL144" s="336"/>
      <c r="AM144" s="9">
        <v>0</v>
      </c>
      <c r="AN144" s="7">
        <v>0</v>
      </c>
      <c r="AO144" s="236">
        <v>0</v>
      </c>
      <c r="AP144" s="7">
        <v>0</v>
      </c>
      <c r="AQ144" s="7">
        <v>0</v>
      </c>
      <c r="AR144" s="5"/>
      <c r="AS144" s="216">
        <f t="shared" si="40"/>
        <v>0</v>
      </c>
      <c r="AT144" s="336"/>
      <c r="AU144" s="9">
        <v>0</v>
      </c>
      <c r="AV144" s="7">
        <v>0</v>
      </c>
      <c r="AW144" s="236">
        <v>0</v>
      </c>
      <c r="AX144" s="7">
        <v>0</v>
      </c>
      <c r="AY144" s="7">
        <v>0</v>
      </c>
      <c r="AZ144" s="5"/>
      <c r="BA144" s="216">
        <f t="shared" si="41"/>
        <v>0</v>
      </c>
    </row>
    <row r="145" spans="1:53" ht="12" customHeight="1" x14ac:dyDescent="0.2">
      <c r="A145" s="5" t="s">
        <v>718</v>
      </c>
      <c r="B145" s="5" t="s">
        <v>40</v>
      </c>
      <c r="C145" s="5" t="s">
        <v>44</v>
      </c>
      <c r="D145" s="5"/>
      <c r="E145" s="5" t="s">
        <v>722</v>
      </c>
      <c r="F145" s="9">
        <v>0</v>
      </c>
      <c r="G145" s="7">
        <v>0</v>
      </c>
      <c r="H145" s="236">
        <v>0</v>
      </c>
      <c r="I145" s="7">
        <v>0</v>
      </c>
      <c r="J145" s="7">
        <v>0</v>
      </c>
      <c r="K145" s="7"/>
      <c r="L145" s="216"/>
      <c r="M145" s="336"/>
      <c r="N145" s="9">
        <v>5122</v>
      </c>
      <c r="O145" s="497"/>
      <c r="P145" s="236">
        <v>0.04</v>
      </c>
      <c r="Q145" s="5"/>
      <c r="R145" s="5"/>
      <c r="S145" s="5"/>
      <c r="T145" s="5">
        <v>1</v>
      </c>
      <c r="U145" s="216">
        <f t="shared" si="37"/>
        <v>5122</v>
      </c>
      <c r="V145" s="336"/>
      <c r="W145" s="9">
        <v>5360</v>
      </c>
      <c r="X145" s="5"/>
      <c r="Y145" s="236">
        <v>3.7999999999999999E-2</v>
      </c>
      <c r="Z145" s="5"/>
      <c r="AA145" s="5"/>
      <c r="AB145" s="5"/>
      <c r="AC145" s="216">
        <f t="shared" si="38"/>
        <v>5360</v>
      </c>
      <c r="AD145" s="336"/>
      <c r="AE145" s="9">
        <v>0</v>
      </c>
      <c r="AF145" s="7">
        <v>0</v>
      </c>
      <c r="AG145" s="236">
        <v>0</v>
      </c>
      <c r="AH145" s="7">
        <v>0</v>
      </c>
      <c r="AI145" s="7">
        <v>0</v>
      </c>
      <c r="AJ145" s="5"/>
      <c r="AK145" s="216">
        <f t="shared" si="39"/>
        <v>0</v>
      </c>
      <c r="AL145" s="336"/>
      <c r="AM145" s="9">
        <v>0</v>
      </c>
      <c r="AN145" s="7">
        <v>0</v>
      </c>
      <c r="AO145" s="236">
        <v>0</v>
      </c>
      <c r="AP145" s="7">
        <v>0</v>
      </c>
      <c r="AQ145" s="7">
        <v>0</v>
      </c>
      <c r="AR145" s="5"/>
      <c r="AS145" s="216">
        <f t="shared" si="40"/>
        <v>0</v>
      </c>
      <c r="AT145" s="336"/>
      <c r="AU145" s="9">
        <v>0</v>
      </c>
      <c r="AV145" s="7">
        <v>0</v>
      </c>
      <c r="AW145" s="236">
        <v>0</v>
      </c>
      <c r="AX145" s="7">
        <v>0</v>
      </c>
      <c r="AY145" s="7">
        <v>0</v>
      </c>
      <c r="AZ145" s="5"/>
      <c r="BA145" s="216">
        <f t="shared" si="41"/>
        <v>0</v>
      </c>
    </row>
    <row r="146" spans="1:53" ht="12.75" customHeight="1" x14ac:dyDescent="0.2">
      <c r="A146" s="5" t="s">
        <v>718</v>
      </c>
      <c r="B146" s="5" t="s">
        <v>606</v>
      </c>
      <c r="C146" s="5" t="s">
        <v>44</v>
      </c>
      <c r="D146" s="5"/>
      <c r="E146" s="5" t="s">
        <v>723</v>
      </c>
      <c r="F146" s="9">
        <v>0</v>
      </c>
      <c r="G146" s="7">
        <v>0</v>
      </c>
      <c r="H146" s="236">
        <v>0</v>
      </c>
      <c r="I146" s="7">
        <v>0</v>
      </c>
      <c r="J146" s="7">
        <v>0</v>
      </c>
      <c r="K146" s="7"/>
      <c r="L146" s="216"/>
      <c r="M146" s="336"/>
      <c r="N146" s="9">
        <v>6432</v>
      </c>
      <c r="O146" s="497"/>
      <c r="P146" s="236">
        <v>0.06</v>
      </c>
      <c r="Q146" s="5"/>
      <c r="R146" s="5"/>
      <c r="S146" s="5"/>
      <c r="T146" s="5">
        <v>1</v>
      </c>
      <c r="U146" s="216">
        <f t="shared" si="37"/>
        <v>6432</v>
      </c>
      <c r="V146" s="336"/>
      <c r="W146" s="9">
        <v>6790</v>
      </c>
      <c r="X146" s="5"/>
      <c r="Y146" s="236">
        <v>5.8000000000000003E-2</v>
      </c>
      <c r="Z146" s="5"/>
      <c r="AA146" s="5"/>
      <c r="AB146" s="5"/>
      <c r="AC146" s="216">
        <f t="shared" si="38"/>
        <v>6790</v>
      </c>
      <c r="AD146" s="336"/>
      <c r="AE146" s="9">
        <v>0</v>
      </c>
      <c r="AF146" s="7">
        <v>0</v>
      </c>
      <c r="AG146" s="236">
        <v>0</v>
      </c>
      <c r="AH146" s="7">
        <v>0</v>
      </c>
      <c r="AI146" s="7">
        <v>0</v>
      </c>
      <c r="AJ146" s="5"/>
      <c r="AK146" s="216">
        <f t="shared" si="39"/>
        <v>0</v>
      </c>
      <c r="AL146" s="336"/>
      <c r="AM146" s="9">
        <v>0</v>
      </c>
      <c r="AN146" s="7">
        <v>0</v>
      </c>
      <c r="AO146" s="236">
        <v>0</v>
      </c>
      <c r="AP146" s="7">
        <v>0</v>
      </c>
      <c r="AQ146" s="7">
        <v>0</v>
      </c>
      <c r="AR146" s="5"/>
      <c r="AS146" s="216">
        <f t="shared" si="40"/>
        <v>0</v>
      </c>
      <c r="AT146" s="336"/>
      <c r="AU146" s="9">
        <v>0</v>
      </c>
      <c r="AV146" s="7">
        <v>0</v>
      </c>
      <c r="AW146" s="236">
        <v>0</v>
      </c>
      <c r="AX146" s="7">
        <v>0</v>
      </c>
      <c r="AY146" s="7">
        <v>0</v>
      </c>
      <c r="AZ146" s="5"/>
      <c r="BA146" s="216">
        <f t="shared" si="41"/>
        <v>0</v>
      </c>
    </row>
    <row r="147" spans="1:53" ht="12.75" customHeight="1" x14ac:dyDescent="0.2">
      <c r="A147" s="5" t="s">
        <v>718</v>
      </c>
      <c r="B147" s="5" t="s">
        <v>724</v>
      </c>
      <c r="C147" s="5" t="s">
        <v>39</v>
      </c>
      <c r="D147" s="5"/>
      <c r="E147" s="5" t="s">
        <v>725</v>
      </c>
      <c r="F147" s="9">
        <v>0</v>
      </c>
      <c r="G147" s="7">
        <v>0</v>
      </c>
      <c r="H147" s="236">
        <v>0</v>
      </c>
      <c r="I147" s="7">
        <v>0</v>
      </c>
      <c r="J147" s="7">
        <v>0</v>
      </c>
      <c r="K147" s="7"/>
      <c r="L147" s="216"/>
      <c r="M147" s="336"/>
      <c r="N147" s="9"/>
      <c r="O147" s="497"/>
      <c r="P147" s="236"/>
      <c r="Q147" s="5"/>
      <c r="R147" s="5"/>
      <c r="S147" s="5"/>
      <c r="T147" s="5">
        <v>1</v>
      </c>
      <c r="U147" s="216">
        <f t="shared" si="37"/>
        <v>0</v>
      </c>
      <c r="V147" s="336"/>
      <c r="W147" s="9">
        <v>33138</v>
      </c>
      <c r="X147" s="5"/>
      <c r="Y147" s="236">
        <v>0.115</v>
      </c>
      <c r="Z147" s="5">
        <v>6498</v>
      </c>
      <c r="AA147" s="5"/>
      <c r="AB147" s="5"/>
      <c r="AC147" s="216">
        <f t="shared" si="38"/>
        <v>39636</v>
      </c>
      <c r="AD147" s="336"/>
      <c r="AE147" s="9">
        <v>0</v>
      </c>
      <c r="AF147" s="7">
        <v>0</v>
      </c>
      <c r="AG147" s="236">
        <v>0</v>
      </c>
      <c r="AH147" s="7">
        <v>0</v>
      </c>
      <c r="AI147" s="7">
        <v>0</v>
      </c>
      <c r="AJ147" s="5"/>
      <c r="AK147" s="216">
        <f t="shared" si="39"/>
        <v>0</v>
      </c>
      <c r="AL147" s="336"/>
      <c r="AM147" s="9">
        <v>0</v>
      </c>
      <c r="AN147" s="7">
        <v>0</v>
      </c>
      <c r="AO147" s="236">
        <v>0</v>
      </c>
      <c r="AP147" s="7">
        <v>0</v>
      </c>
      <c r="AQ147" s="7">
        <v>0</v>
      </c>
      <c r="AR147" s="5"/>
      <c r="AS147" s="216">
        <f t="shared" si="40"/>
        <v>0</v>
      </c>
      <c r="AT147" s="336"/>
      <c r="AU147" s="9">
        <v>0</v>
      </c>
      <c r="AV147" s="7">
        <v>0</v>
      </c>
      <c r="AW147" s="236">
        <v>0</v>
      </c>
      <c r="AX147" s="7">
        <v>0</v>
      </c>
      <c r="AY147" s="7">
        <v>0</v>
      </c>
      <c r="AZ147" s="5"/>
      <c r="BA147" s="216">
        <f t="shared" si="41"/>
        <v>0</v>
      </c>
    </row>
    <row r="148" spans="1:53" ht="12" customHeight="1" thickBot="1" x14ac:dyDescent="0.25">
      <c r="A148" s="486"/>
      <c r="B148" s="487"/>
      <c r="C148" s="488"/>
      <c r="D148" s="489"/>
      <c r="E148" s="490"/>
      <c r="F148" s="287"/>
      <c r="G148" s="492"/>
      <c r="H148" s="493"/>
      <c r="I148" s="7"/>
      <c r="J148" s="7"/>
      <c r="K148" s="7"/>
      <c r="L148" s="216"/>
      <c r="M148" s="336"/>
      <c r="N148" s="9"/>
      <c r="O148" s="496"/>
      <c r="P148" s="493"/>
      <c r="Q148" s="489"/>
      <c r="R148" s="489"/>
      <c r="S148" s="489"/>
      <c r="T148" s="5"/>
      <c r="U148" s="494"/>
      <c r="V148" s="336"/>
      <c r="W148" s="9"/>
      <c r="X148" s="492"/>
      <c r="Y148" s="236"/>
      <c r="Z148" s="5"/>
      <c r="AA148" s="5"/>
      <c r="AB148" s="5"/>
      <c r="AC148" s="494"/>
      <c r="AD148" s="336"/>
      <c r="AE148" s="9"/>
      <c r="AF148" s="492"/>
      <c r="AG148" s="236"/>
      <c r="AH148" s="5"/>
      <c r="AI148" s="5"/>
      <c r="AJ148" s="5"/>
      <c r="AK148" s="494"/>
      <c r="AL148" s="336"/>
      <c r="AM148" s="9"/>
      <c r="AN148" s="492"/>
      <c r="AO148" s="236"/>
      <c r="AP148" s="5"/>
      <c r="AQ148" s="5"/>
      <c r="AR148" s="5"/>
      <c r="AS148" s="494"/>
      <c r="AT148" s="336"/>
      <c r="AU148" s="9"/>
      <c r="AV148" s="492"/>
      <c r="AW148" s="236"/>
      <c r="AX148" s="5"/>
      <c r="AY148" s="5"/>
      <c r="AZ148" s="5"/>
      <c r="BA148" s="494"/>
    </row>
    <row r="149" spans="1:53" ht="12" customHeight="1" thickBot="1" x14ac:dyDescent="0.25">
      <c r="A149" s="244" t="s">
        <v>718</v>
      </c>
      <c r="B149" s="274" t="s">
        <v>14</v>
      </c>
      <c r="C149" s="253"/>
      <c r="D149" s="253"/>
      <c r="E149" s="15"/>
      <c r="F149" s="11">
        <f>SUM(F142:F147)</f>
        <v>0</v>
      </c>
      <c r="G149" s="12">
        <f t="shared" ref="G149:AC149" si="42">SUM(G142:G147)</f>
        <v>0</v>
      </c>
      <c r="H149" s="237">
        <f t="shared" si="42"/>
        <v>0</v>
      </c>
      <c r="I149" s="12">
        <f t="shared" si="42"/>
        <v>0</v>
      </c>
      <c r="J149" s="12">
        <f t="shared" si="42"/>
        <v>0</v>
      </c>
      <c r="K149" s="12">
        <f t="shared" si="42"/>
        <v>0</v>
      </c>
      <c r="L149" s="218">
        <f t="shared" si="42"/>
        <v>0</v>
      </c>
      <c r="M149" s="332">
        <f t="shared" si="42"/>
        <v>0</v>
      </c>
      <c r="N149" s="11">
        <f t="shared" si="42"/>
        <v>181375</v>
      </c>
      <c r="O149" s="12">
        <f t="shared" si="42"/>
        <v>3249</v>
      </c>
      <c r="P149" s="237">
        <f t="shared" si="42"/>
        <v>1.31</v>
      </c>
      <c r="Q149" s="12">
        <f t="shared" si="42"/>
        <v>0</v>
      </c>
      <c r="R149" s="12">
        <f t="shared" si="42"/>
        <v>3249</v>
      </c>
      <c r="S149" s="12"/>
      <c r="T149" s="12"/>
      <c r="U149" s="218">
        <f t="shared" si="42"/>
        <v>187873</v>
      </c>
      <c r="V149" s="332">
        <f t="shared" si="42"/>
        <v>0</v>
      </c>
      <c r="W149" s="11">
        <f t="shared" si="42"/>
        <v>159227</v>
      </c>
      <c r="X149" s="12">
        <f t="shared" si="42"/>
        <v>0</v>
      </c>
      <c r="Y149" s="237">
        <f t="shared" si="42"/>
        <v>0.83600000000000008</v>
      </c>
      <c r="Z149" s="12">
        <f t="shared" si="42"/>
        <v>6498</v>
      </c>
      <c r="AA149" s="12">
        <f t="shared" si="42"/>
        <v>0</v>
      </c>
      <c r="AB149" s="107">
        <f t="shared" si="42"/>
        <v>0</v>
      </c>
      <c r="AC149" s="218">
        <f t="shared" si="42"/>
        <v>165725</v>
      </c>
      <c r="AD149" s="332"/>
      <c r="AE149" s="11">
        <f t="shared" ref="AE149:AK149" si="43">SUM(AE142:AE147)</f>
        <v>27127</v>
      </c>
      <c r="AF149" s="12">
        <f t="shared" si="43"/>
        <v>0</v>
      </c>
      <c r="AG149" s="237">
        <f t="shared" si="43"/>
        <v>0.183</v>
      </c>
      <c r="AH149" s="12">
        <f t="shared" si="43"/>
        <v>23824</v>
      </c>
      <c r="AI149" s="12">
        <f t="shared" si="43"/>
        <v>0</v>
      </c>
      <c r="AJ149" s="107">
        <f t="shared" si="43"/>
        <v>0</v>
      </c>
      <c r="AK149" s="218">
        <f t="shared" si="43"/>
        <v>50951</v>
      </c>
      <c r="AL149" s="332"/>
      <c r="AM149" s="11">
        <f t="shared" ref="AM149:AS149" si="44">SUM(AM142:AM147)</f>
        <v>0</v>
      </c>
      <c r="AN149" s="12">
        <f t="shared" si="44"/>
        <v>0</v>
      </c>
      <c r="AO149" s="237">
        <f t="shared" si="44"/>
        <v>0</v>
      </c>
      <c r="AP149" s="12">
        <f t="shared" si="44"/>
        <v>0</v>
      </c>
      <c r="AQ149" s="12">
        <f t="shared" si="44"/>
        <v>0</v>
      </c>
      <c r="AR149" s="107">
        <f t="shared" si="44"/>
        <v>0</v>
      </c>
      <c r="AS149" s="218">
        <f t="shared" si="44"/>
        <v>0</v>
      </c>
      <c r="AT149" s="332"/>
      <c r="AU149" s="11">
        <f t="shared" ref="AU149:BA149" si="45">SUM(AU142:AU147)</f>
        <v>0</v>
      </c>
      <c r="AV149" s="12">
        <f t="shared" si="45"/>
        <v>0</v>
      </c>
      <c r="AW149" s="237">
        <f t="shared" si="45"/>
        <v>0</v>
      </c>
      <c r="AX149" s="12">
        <f t="shared" si="45"/>
        <v>0</v>
      </c>
      <c r="AY149" s="12">
        <f t="shared" si="45"/>
        <v>0</v>
      </c>
      <c r="AZ149" s="107">
        <f t="shared" si="45"/>
        <v>0</v>
      </c>
      <c r="BA149" s="218">
        <f t="shared" si="45"/>
        <v>0</v>
      </c>
    </row>
    <row r="150" spans="1:53" ht="12" customHeight="1" x14ac:dyDescent="0.2">
      <c r="A150" s="245"/>
      <c r="B150" s="275"/>
      <c r="C150" s="255"/>
      <c r="D150" s="255"/>
      <c r="E150" s="230"/>
      <c r="F150" s="223"/>
      <c r="G150" s="222"/>
      <c r="H150" s="238"/>
      <c r="I150" s="222"/>
      <c r="J150" s="222"/>
      <c r="K150" s="222"/>
      <c r="L150" s="224"/>
      <c r="M150" s="333"/>
      <c r="N150" s="223"/>
      <c r="O150" s="222"/>
      <c r="P150" s="238"/>
      <c r="Q150" s="222"/>
      <c r="R150" s="222"/>
      <c r="S150" s="222"/>
      <c r="T150" s="357"/>
      <c r="U150" s="224"/>
      <c r="V150" s="333"/>
      <c r="W150" s="223"/>
      <c r="X150" s="222"/>
      <c r="Y150" s="238"/>
      <c r="Z150" s="222"/>
      <c r="AA150" s="222"/>
      <c r="AB150" s="222"/>
      <c r="AC150" s="224"/>
      <c r="AD150" s="333"/>
      <c r="AE150" s="223"/>
      <c r="AF150" s="222"/>
      <c r="AG150" s="238"/>
      <c r="AH150" s="222"/>
      <c r="AI150" s="222"/>
      <c r="AJ150" s="222"/>
      <c r="AK150" s="224"/>
      <c r="AL150" s="333"/>
      <c r="AM150" s="223"/>
      <c r="AN150" s="222"/>
      <c r="AO150" s="238"/>
      <c r="AP150" s="222"/>
      <c r="AQ150" s="222"/>
      <c r="AR150" s="222"/>
      <c r="AS150" s="224"/>
      <c r="AT150" s="333"/>
      <c r="AU150" s="223"/>
      <c r="AV150" s="222"/>
      <c r="AW150" s="238"/>
      <c r="AX150" s="222"/>
      <c r="AY150" s="222"/>
      <c r="AZ150" s="222"/>
      <c r="BA150" s="224"/>
    </row>
    <row r="151" spans="1:53" x14ac:dyDescent="0.2">
      <c r="A151" s="5" t="s">
        <v>612</v>
      </c>
      <c r="B151" s="5" t="s">
        <v>613</v>
      </c>
      <c r="C151" s="5" t="s">
        <v>53</v>
      </c>
      <c r="D151" s="5"/>
      <c r="E151" s="5" t="s">
        <v>26</v>
      </c>
      <c r="F151" s="9">
        <v>15000</v>
      </c>
      <c r="G151" s="7">
        <v>0</v>
      </c>
      <c r="H151" s="236">
        <v>0.1</v>
      </c>
      <c r="I151" s="7">
        <v>0</v>
      </c>
      <c r="J151" s="7">
        <v>0</v>
      </c>
      <c r="K151" s="92"/>
      <c r="L151" s="216">
        <f>F151+G151+I151+J151</f>
        <v>15000</v>
      </c>
      <c r="M151" s="332"/>
      <c r="N151" s="9">
        <v>0</v>
      </c>
      <c r="O151" s="7">
        <v>0</v>
      </c>
      <c r="P151" s="236">
        <v>0</v>
      </c>
      <c r="Q151" s="7">
        <v>0</v>
      </c>
      <c r="R151" s="7"/>
      <c r="S151" s="92"/>
      <c r="T151" s="355"/>
      <c r="U151" s="216">
        <f>N151+O151+Q151+R151</f>
        <v>0</v>
      </c>
      <c r="V151" s="332"/>
      <c r="W151" s="9"/>
      <c r="X151" s="7">
        <v>0</v>
      </c>
      <c r="Y151" s="236"/>
      <c r="Z151" s="7">
        <v>0</v>
      </c>
      <c r="AA151" s="7">
        <v>0</v>
      </c>
      <c r="AB151" s="92"/>
      <c r="AC151" s="216">
        <f>W151+X151+Z151+AA151</f>
        <v>0</v>
      </c>
      <c r="AD151" s="332"/>
      <c r="AE151" s="9">
        <v>0</v>
      </c>
      <c r="AF151" s="7">
        <v>0</v>
      </c>
      <c r="AG151" s="236">
        <v>0</v>
      </c>
      <c r="AH151" s="7">
        <v>0</v>
      </c>
      <c r="AI151" s="7">
        <v>0</v>
      </c>
      <c r="AJ151" s="92"/>
      <c r="AK151" s="216">
        <f>AE151+AF151+AH151+AI151</f>
        <v>0</v>
      </c>
      <c r="AL151" s="332"/>
      <c r="AM151" s="9">
        <v>0</v>
      </c>
      <c r="AN151" s="7">
        <v>0</v>
      </c>
      <c r="AO151" s="236">
        <v>0</v>
      </c>
      <c r="AP151" s="7">
        <v>0</v>
      </c>
      <c r="AQ151" s="7">
        <v>0</v>
      </c>
      <c r="AR151" s="92"/>
      <c r="AS151" s="216">
        <f>AM151+AN151+AP151+AQ151</f>
        <v>0</v>
      </c>
      <c r="AT151" s="332"/>
      <c r="AU151" s="9">
        <v>0</v>
      </c>
      <c r="AV151" s="7">
        <v>0</v>
      </c>
      <c r="AW151" s="236">
        <v>0</v>
      </c>
      <c r="AX151" s="7">
        <v>0</v>
      </c>
      <c r="AY151" s="7">
        <v>0</v>
      </c>
      <c r="AZ151" s="92"/>
      <c r="BA151" s="216">
        <f>AU151+AV151+AX151+AY151</f>
        <v>0</v>
      </c>
    </row>
    <row r="152" spans="1:53" x14ac:dyDescent="0.2">
      <c r="A152" s="5" t="s">
        <v>612</v>
      </c>
      <c r="B152" s="5" t="s">
        <v>636</v>
      </c>
      <c r="C152" s="5" t="s">
        <v>304</v>
      </c>
      <c r="D152" s="5"/>
      <c r="E152" s="5" t="s">
        <v>644</v>
      </c>
      <c r="F152" s="9">
        <v>17528</v>
      </c>
      <c r="G152" s="7">
        <v>0</v>
      </c>
      <c r="H152" s="236">
        <v>0.1</v>
      </c>
      <c r="I152" s="7">
        <v>0</v>
      </c>
      <c r="J152" s="7">
        <v>0</v>
      </c>
      <c r="K152" s="92"/>
      <c r="L152" s="216">
        <f>F152+G152+I152+J152</f>
        <v>17528</v>
      </c>
      <c r="M152" s="332"/>
      <c r="N152" s="9">
        <v>0</v>
      </c>
      <c r="O152" s="7">
        <v>0</v>
      </c>
      <c r="P152" s="236">
        <v>0</v>
      </c>
      <c r="Q152" s="7">
        <v>0</v>
      </c>
      <c r="R152" s="7"/>
      <c r="S152" s="92"/>
      <c r="T152" s="355"/>
      <c r="U152" s="216">
        <f>N152+O152+Q152+R152</f>
        <v>0</v>
      </c>
      <c r="V152" s="332"/>
      <c r="W152" s="9"/>
      <c r="X152" s="7">
        <v>0</v>
      </c>
      <c r="Y152" s="236"/>
      <c r="Z152" s="7">
        <v>0</v>
      </c>
      <c r="AA152" s="7">
        <v>0</v>
      </c>
      <c r="AB152" s="92"/>
      <c r="AC152" s="216">
        <f>W152+X152+Z152+AA152</f>
        <v>0</v>
      </c>
      <c r="AD152" s="332"/>
      <c r="AE152" s="9">
        <v>0</v>
      </c>
      <c r="AF152" s="7">
        <v>0</v>
      </c>
      <c r="AG152" s="236">
        <v>0</v>
      </c>
      <c r="AH152" s="7">
        <v>0</v>
      </c>
      <c r="AI152" s="7">
        <v>0</v>
      </c>
      <c r="AJ152" s="92"/>
      <c r="AK152" s="216">
        <f>AE152+AF152+AH152+AI152</f>
        <v>0</v>
      </c>
      <c r="AL152" s="332"/>
      <c r="AM152" s="9">
        <v>0</v>
      </c>
      <c r="AN152" s="7">
        <v>0</v>
      </c>
      <c r="AO152" s="236">
        <v>0</v>
      </c>
      <c r="AP152" s="7">
        <v>0</v>
      </c>
      <c r="AQ152" s="7">
        <v>0</v>
      </c>
      <c r="AR152" s="92"/>
      <c r="AS152" s="216">
        <f>AM152+AN152+AP152+AQ152</f>
        <v>0</v>
      </c>
      <c r="AT152" s="332"/>
      <c r="AU152" s="9">
        <v>0</v>
      </c>
      <c r="AV152" s="7">
        <v>0</v>
      </c>
      <c r="AW152" s="236">
        <v>0</v>
      </c>
      <c r="AX152" s="7">
        <v>0</v>
      </c>
      <c r="AY152" s="7">
        <v>0</v>
      </c>
      <c r="AZ152" s="92"/>
      <c r="BA152" s="216">
        <f>AU152+AV152+AX152+AY152</f>
        <v>0</v>
      </c>
    </row>
    <row r="153" spans="1:53" x14ac:dyDescent="0.2">
      <c r="A153" s="5" t="s">
        <v>612</v>
      </c>
      <c r="B153" s="5" t="s">
        <v>325</v>
      </c>
      <c r="C153" s="5" t="s">
        <v>304</v>
      </c>
      <c r="D153" s="5"/>
      <c r="E153" s="5" t="s">
        <v>644</v>
      </c>
      <c r="F153" s="6">
        <v>84000</v>
      </c>
      <c r="G153" s="7">
        <v>0</v>
      </c>
      <c r="H153" s="236">
        <v>0.5</v>
      </c>
      <c r="I153" s="7">
        <v>0</v>
      </c>
      <c r="J153" s="7">
        <v>0</v>
      </c>
      <c r="K153" s="92"/>
      <c r="L153" s="216">
        <f>F153+G153+I153+J153</f>
        <v>84000</v>
      </c>
      <c r="M153" s="332"/>
      <c r="N153" s="6">
        <v>0</v>
      </c>
      <c r="O153" s="7">
        <v>0</v>
      </c>
      <c r="P153" s="236">
        <v>0</v>
      </c>
      <c r="Q153" s="7">
        <v>0</v>
      </c>
      <c r="R153" s="7">
        <v>0</v>
      </c>
      <c r="S153" s="92"/>
      <c r="T153" s="355"/>
      <c r="U153" s="216">
        <f>N153+O153+Q153+R153</f>
        <v>0</v>
      </c>
      <c r="V153" s="332"/>
      <c r="W153" s="6"/>
      <c r="X153" s="7">
        <v>0</v>
      </c>
      <c r="Y153" s="236"/>
      <c r="Z153" s="7">
        <v>0</v>
      </c>
      <c r="AA153" s="7">
        <v>0</v>
      </c>
      <c r="AB153" s="92"/>
      <c r="AC153" s="216">
        <f>W153+X153+Z153+AA153</f>
        <v>0</v>
      </c>
      <c r="AD153" s="332"/>
      <c r="AE153" s="9">
        <v>0</v>
      </c>
      <c r="AF153" s="7">
        <v>0</v>
      </c>
      <c r="AG153" s="236">
        <v>0</v>
      </c>
      <c r="AH153" s="7">
        <v>0</v>
      </c>
      <c r="AI153" s="7">
        <v>0</v>
      </c>
      <c r="AJ153" s="92"/>
      <c r="AK153" s="216">
        <f>AE153+AF153+AH153+AI153</f>
        <v>0</v>
      </c>
      <c r="AL153" s="332"/>
      <c r="AM153" s="9">
        <v>0</v>
      </c>
      <c r="AN153" s="7">
        <v>0</v>
      </c>
      <c r="AO153" s="236">
        <v>0</v>
      </c>
      <c r="AP153" s="7">
        <v>0</v>
      </c>
      <c r="AQ153" s="7">
        <v>0</v>
      </c>
      <c r="AR153" s="92"/>
      <c r="AS153" s="216">
        <f>AM153+AN153+AP153+AQ153</f>
        <v>0</v>
      </c>
      <c r="AT153" s="332"/>
      <c r="AU153" s="9">
        <v>0</v>
      </c>
      <c r="AV153" s="7">
        <v>0</v>
      </c>
      <c r="AW153" s="236">
        <v>0</v>
      </c>
      <c r="AX153" s="7">
        <v>0</v>
      </c>
      <c r="AY153" s="7">
        <v>0</v>
      </c>
      <c r="AZ153" s="92"/>
      <c r="BA153" s="216">
        <f>AU153+AV153+AX153+AY153</f>
        <v>0</v>
      </c>
    </row>
    <row r="154" spans="1:53" ht="12" thickBot="1" x14ac:dyDescent="0.25">
      <c r="A154" s="276"/>
      <c r="B154" s="277"/>
      <c r="C154" s="268"/>
      <c r="D154" s="248"/>
      <c r="E154" s="18"/>
      <c r="F154" s="9"/>
      <c r="G154" s="7"/>
      <c r="H154" s="236"/>
      <c r="I154" s="7"/>
      <c r="J154" s="7"/>
      <c r="K154" s="92"/>
      <c r="L154" s="216"/>
      <c r="M154" s="332"/>
      <c r="N154" s="9"/>
      <c r="O154" s="7"/>
      <c r="P154" s="236"/>
      <c r="Q154" s="7"/>
      <c r="R154" s="7"/>
      <c r="S154" s="92"/>
      <c r="T154" s="355"/>
      <c r="U154" s="216"/>
      <c r="V154" s="332"/>
      <c r="W154" s="9"/>
      <c r="X154" s="7"/>
      <c r="Y154" s="236"/>
      <c r="Z154" s="7"/>
      <c r="AA154" s="7"/>
      <c r="AB154" s="92"/>
      <c r="AC154" s="216"/>
      <c r="AD154" s="332"/>
      <c r="AE154" s="9"/>
      <c r="AF154" s="7">
        <v>0</v>
      </c>
      <c r="AG154" s="236"/>
      <c r="AH154" s="7"/>
      <c r="AI154" s="7"/>
      <c r="AJ154" s="92"/>
      <c r="AK154" s="216"/>
      <c r="AL154" s="332"/>
      <c r="AM154" s="9"/>
      <c r="AN154" s="7">
        <v>0</v>
      </c>
      <c r="AO154" s="236"/>
      <c r="AP154" s="7"/>
      <c r="AQ154" s="7"/>
      <c r="AR154" s="92"/>
      <c r="AS154" s="216"/>
      <c r="AT154" s="332"/>
      <c r="AU154" s="9"/>
      <c r="AV154" s="7">
        <v>0</v>
      </c>
      <c r="AW154" s="236"/>
      <c r="AX154" s="7"/>
      <c r="AY154" s="7"/>
      <c r="AZ154" s="92"/>
      <c r="BA154" s="216"/>
    </row>
    <row r="155" spans="1:53" ht="12" thickBot="1" x14ac:dyDescent="0.25">
      <c r="A155" s="283" t="s">
        <v>612</v>
      </c>
      <c r="B155" s="274" t="s">
        <v>14</v>
      </c>
      <c r="C155" s="253"/>
      <c r="D155" s="253"/>
      <c r="E155" s="15"/>
      <c r="F155" s="11">
        <f>SUM(F151:F154)</f>
        <v>116528</v>
      </c>
      <c r="G155" s="12">
        <f>SUM(G151:G154)</f>
        <v>0</v>
      </c>
      <c r="H155" s="237">
        <f>SUM(H151:H154)</f>
        <v>0.7</v>
      </c>
      <c r="I155" s="12">
        <f>SUM(I151:I154)</f>
        <v>0</v>
      </c>
      <c r="J155" s="12">
        <f>SUM(J151:J154)</f>
        <v>0</v>
      </c>
      <c r="K155" s="12"/>
      <c r="L155" s="214">
        <f>SUM(L151:L154)</f>
        <v>116528</v>
      </c>
      <c r="M155" s="330"/>
      <c r="N155" s="11">
        <f>SUM(N151:N154)</f>
        <v>0</v>
      </c>
      <c r="O155" s="12">
        <f>SUM(O151:O154)</f>
        <v>0</v>
      </c>
      <c r="P155" s="237">
        <f>SUM(P151:P154)</f>
        <v>0</v>
      </c>
      <c r="Q155" s="12">
        <f>SUM(Q151:Q154)</f>
        <v>0</v>
      </c>
      <c r="R155" s="12">
        <f>SUM(R151:R154)</f>
        <v>0</v>
      </c>
      <c r="S155" s="12"/>
      <c r="T155" s="356"/>
      <c r="U155" s="214">
        <f>SUM(U151:U154)</f>
        <v>0</v>
      </c>
      <c r="V155" s="330"/>
      <c r="W155" s="11">
        <f>SUM(W151:W154)</f>
        <v>0</v>
      </c>
      <c r="X155" s="12">
        <f>SUM(X151:X154)</f>
        <v>0</v>
      </c>
      <c r="Y155" s="237">
        <f>SUM(Y151:Y154)</f>
        <v>0</v>
      </c>
      <c r="Z155" s="12">
        <f>SUM(Z151:Z154)</f>
        <v>0</v>
      </c>
      <c r="AA155" s="12">
        <f>SUM(AA151:AA154)</f>
        <v>0</v>
      </c>
      <c r="AB155" s="12"/>
      <c r="AC155" s="214">
        <f>SUM(AC151:AC154)</f>
        <v>0</v>
      </c>
      <c r="AD155" s="330"/>
      <c r="AE155" s="11">
        <f>SUM(AE151:AE154)</f>
        <v>0</v>
      </c>
      <c r="AF155" s="12">
        <f>SUM(AF151:AF154)</f>
        <v>0</v>
      </c>
      <c r="AG155" s="237">
        <f>SUM(AG151:AG154)</f>
        <v>0</v>
      </c>
      <c r="AH155" s="12">
        <f>SUM(AH151:AH154)</f>
        <v>0</v>
      </c>
      <c r="AI155" s="12">
        <f>SUM(AI151:AI154)</f>
        <v>0</v>
      </c>
      <c r="AJ155" s="12"/>
      <c r="AK155" s="214">
        <f>SUM(AK151:AK154)</f>
        <v>0</v>
      </c>
      <c r="AL155" s="330"/>
      <c r="AM155" s="11">
        <f>SUM(AM151:AM154)</f>
        <v>0</v>
      </c>
      <c r="AN155" s="12">
        <f>SUM(AN151:AN154)</f>
        <v>0</v>
      </c>
      <c r="AO155" s="237">
        <f>SUM(AO151:AO154)</f>
        <v>0</v>
      </c>
      <c r="AP155" s="12">
        <f>SUM(AP151:AP154)</f>
        <v>0</v>
      </c>
      <c r="AQ155" s="12">
        <f>SUM(AQ151:AQ154)</f>
        <v>0</v>
      </c>
      <c r="AR155" s="12"/>
      <c r="AS155" s="214">
        <f>SUM(AS151:AS154)</f>
        <v>0</v>
      </c>
      <c r="AT155" s="330"/>
      <c r="AU155" s="11">
        <f>SUM(AU151:AU154)</f>
        <v>0</v>
      </c>
      <c r="AV155" s="12">
        <f>SUM(AV151:AV154)</f>
        <v>0</v>
      </c>
      <c r="AW155" s="237">
        <f>SUM(AW151:AW154)</f>
        <v>0</v>
      </c>
      <c r="AX155" s="12">
        <f>SUM(AX151:AX154)</f>
        <v>0</v>
      </c>
      <c r="AY155" s="12">
        <f>SUM(AY151:AY154)</f>
        <v>0</v>
      </c>
      <c r="AZ155" s="12"/>
      <c r="BA155" s="214">
        <f>SUM(BA151:BA154)</f>
        <v>0</v>
      </c>
    </row>
    <row r="156" spans="1:53" x14ac:dyDescent="0.2">
      <c r="A156" s="245"/>
      <c r="B156" s="275"/>
      <c r="C156" s="255"/>
      <c r="D156" s="255"/>
      <c r="E156" s="230"/>
      <c r="F156" s="223"/>
      <c r="G156" s="222"/>
      <c r="H156" s="238"/>
      <c r="I156" s="222"/>
      <c r="J156" s="222"/>
      <c r="K156" s="222"/>
      <c r="L156" s="224"/>
      <c r="M156" s="333"/>
      <c r="N156" s="223"/>
      <c r="O156" s="222"/>
      <c r="P156" s="238"/>
      <c r="Q156" s="222"/>
      <c r="R156" s="222"/>
      <c r="S156" s="222"/>
      <c r="T156" s="357"/>
      <c r="U156" s="224"/>
      <c r="V156" s="333"/>
      <c r="W156" s="223"/>
      <c r="X156" s="222"/>
      <c r="Y156" s="238"/>
      <c r="Z156" s="222"/>
      <c r="AA156" s="222"/>
      <c r="AB156" s="222"/>
      <c r="AC156" s="224"/>
      <c r="AD156" s="333"/>
      <c r="AE156" s="223"/>
      <c r="AF156" s="222"/>
      <c r="AG156" s="238"/>
      <c r="AH156" s="222"/>
      <c r="AI156" s="222"/>
      <c r="AJ156" s="222"/>
      <c r="AK156" s="224"/>
      <c r="AL156" s="333"/>
      <c r="AM156" s="223"/>
      <c r="AN156" s="222"/>
      <c r="AO156" s="238"/>
      <c r="AP156" s="222"/>
      <c r="AQ156" s="222"/>
      <c r="AR156" s="222"/>
      <c r="AS156" s="224"/>
      <c r="AT156" s="333"/>
      <c r="AU156" s="223"/>
      <c r="AV156" s="222"/>
      <c r="AW156" s="238"/>
      <c r="AX156" s="222"/>
      <c r="AY156" s="222"/>
      <c r="AZ156" s="222"/>
      <c r="BA156" s="224"/>
    </row>
    <row r="157" spans="1:53" ht="12" customHeight="1" x14ac:dyDescent="0.2">
      <c r="A157" s="5" t="s">
        <v>614</v>
      </c>
      <c r="B157" s="5" t="s">
        <v>15</v>
      </c>
      <c r="C157" s="5" t="s">
        <v>16</v>
      </c>
      <c r="D157" s="5"/>
      <c r="E157" s="5" t="s">
        <v>648</v>
      </c>
      <c r="F157" s="9">
        <v>21116</v>
      </c>
      <c r="G157" s="7">
        <v>1000</v>
      </c>
      <c r="H157" s="236">
        <v>0.1</v>
      </c>
      <c r="I157" s="7">
        <v>0</v>
      </c>
      <c r="J157" s="7">
        <v>0</v>
      </c>
      <c r="K157" s="92"/>
      <c r="L157" s="216">
        <f t="shared" ref="L157:L166" si="46">F157+G157+I157+J157</f>
        <v>22116</v>
      </c>
      <c r="M157" s="332"/>
      <c r="N157" s="9">
        <v>21749</v>
      </c>
      <c r="O157" s="7">
        <v>0</v>
      </c>
      <c r="P157" s="236">
        <v>0.1</v>
      </c>
      <c r="Q157" s="7">
        <v>0</v>
      </c>
      <c r="R157" s="7">
        <v>0</v>
      </c>
      <c r="S157" s="92"/>
      <c r="T157" s="355">
        <v>1</v>
      </c>
      <c r="U157" s="216">
        <f t="shared" ref="U157:U165" si="47">N157+O157+Q157+R157</f>
        <v>21749</v>
      </c>
      <c r="V157" s="332"/>
      <c r="W157" s="9">
        <v>22402</v>
      </c>
      <c r="X157" s="7">
        <v>0</v>
      </c>
      <c r="Y157" s="236">
        <v>0.1</v>
      </c>
      <c r="Z157" s="7">
        <v>0</v>
      </c>
      <c r="AA157" s="7">
        <v>0</v>
      </c>
      <c r="AB157" s="92"/>
      <c r="AC157" s="216">
        <f t="shared" ref="AC157:AC166" si="48">W157+X157+Z157+AA157</f>
        <v>22402</v>
      </c>
      <c r="AD157" s="332"/>
      <c r="AE157" s="9">
        <v>0</v>
      </c>
      <c r="AF157" s="7">
        <v>0</v>
      </c>
      <c r="AG157" s="236">
        <v>0</v>
      </c>
      <c r="AH157" s="7">
        <v>0</v>
      </c>
      <c r="AI157" s="7">
        <v>0</v>
      </c>
      <c r="AJ157" s="92"/>
      <c r="AK157" s="216">
        <f t="shared" ref="AK157:AK162" si="49">AE157+AF157+AH157+AI157</f>
        <v>0</v>
      </c>
      <c r="AL157" s="332"/>
      <c r="AM157" s="9">
        <v>0</v>
      </c>
      <c r="AN157" s="7">
        <v>0</v>
      </c>
      <c r="AO157" s="236">
        <v>0</v>
      </c>
      <c r="AP157" s="7">
        <v>0</v>
      </c>
      <c r="AQ157" s="7">
        <v>0</v>
      </c>
      <c r="AR157" s="92"/>
      <c r="AS157" s="216">
        <f t="shared" ref="AS157:AS166" si="50">AM157+AN157+AP157+AQ157</f>
        <v>0</v>
      </c>
      <c r="AT157" s="332"/>
      <c r="AU157" s="9">
        <v>0</v>
      </c>
      <c r="AV157" s="7">
        <v>0</v>
      </c>
      <c r="AW157" s="236">
        <v>0</v>
      </c>
      <c r="AX157" s="7">
        <v>0</v>
      </c>
      <c r="AY157" s="7">
        <v>0</v>
      </c>
      <c r="AZ157" s="92"/>
      <c r="BA157" s="216">
        <f t="shared" ref="BA157:BA166" si="51">AU157+AV157+AX157+AY157</f>
        <v>0</v>
      </c>
    </row>
    <row r="158" spans="1:53" ht="12" customHeight="1" x14ac:dyDescent="0.2">
      <c r="A158" s="5" t="s">
        <v>614</v>
      </c>
      <c r="B158" s="5" t="s">
        <v>615</v>
      </c>
      <c r="C158" s="5" t="s">
        <v>52</v>
      </c>
      <c r="D158" s="5"/>
      <c r="E158" s="5" t="s">
        <v>330</v>
      </c>
      <c r="F158" s="9">
        <v>43300</v>
      </c>
      <c r="G158" s="7">
        <v>500</v>
      </c>
      <c r="H158" s="236">
        <v>0.25</v>
      </c>
      <c r="I158" s="7">
        <v>0</v>
      </c>
      <c r="J158" s="7">
        <v>0</v>
      </c>
      <c r="K158" s="92"/>
      <c r="L158" s="216">
        <f t="shared" si="46"/>
        <v>43800</v>
      </c>
      <c r="M158" s="332"/>
      <c r="N158" s="9">
        <v>47000</v>
      </c>
      <c r="O158" s="241">
        <v>0</v>
      </c>
      <c r="P158" s="236">
        <v>0.25</v>
      </c>
      <c r="Q158" s="7">
        <v>0</v>
      </c>
      <c r="R158" s="7">
        <v>0</v>
      </c>
      <c r="S158" s="92"/>
      <c r="T158" s="355">
        <v>1</v>
      </c>
      <c r="U158" s="216">
        <f t="shared" si="47"/>
        <v>47000</v>
      </c>
      <c r="V158" s="332"/>
      <c r="W158" s="9">
        <v>0</v>
      </c>
      <c r="X158" s="241">
        <v>0</v>
      </c>
      <c r="Y158" s="236">
        <v>0</v>
      </c>
      <c r="Z158" s="7">
        <v>0</v>
      </c>
      <c r="AA158" s="7">
        <v>0</v>
      </c>
      <c r="AB158" s="92"/>
      <c r="AC158" s="216">
        <f t="shared" si="48"/>
        <v>0</v>
      </c>
      <c r="AD158" s="332"/>
      <c r="AE158" s="9">
        <v>0</v>
      </c>
      <c r="AF158" s="7">
        <v>0</v>
      </c>
      <c r="AG158" s="236">
        <v>0</v>
      </c>
      <c r="AH158" s="7">
        <v>0</v>
      </c>
      <c r="AI158" s="7">
        <v>0</v>
      </c>
      <c r="AJ158" s="92"/>
      <c r="AK158" s="216">
        <f t="shared" si="49"/>
        <v>0</v>
      </c>
      <c r="AL158" s="332"/>
      <c r="AM158" s="9">
        <v>0</v>
      </c>
      <c r="AN158" s="7">
        <v>0</v>
      </c>
      <c r="AO158" s="236">
        <v>0</v>
      </c>
      <c r="AP158" s="7">
        <v>0</v>
      </c>
      <c r="AQ158" s="7">
        <v>0</v>
      </c>
      <c r="AR158" s="92"/>
      <c r="AS158" s="216">
        <f t="shared" si="50"/>
        <v>0</v>
      </c>
      <c r="AT158" s="332"/>
      <c r="AU158" s="9">
        <v>0</v>
      </c>
      <c r="AV158" s="7">
        <v>0</v>
      </c>
      <c r="AW158" s="236">
        <v>0</v>
      </c>
      <c r="AX158" s="7">
        <v>0</v>
      </c>
      <c r="AY158" s="7">
        <v>0</v>
      </c>
      <c r="AZ158" s="92"/>
      <c r="BA158" s="216">
        <f t="shared" si="51"/>
        <v>0</v>
      </c>
    </row>
    <row r="159" spans="1:53" ht="12" customHeight="1" x14ac:dyDescent="0.2">
      <c r="A159" s="5" t="s">
        <v>614</v>
      </c>
      <c r="B159" s="5" t="s">
        <v>616</v>
      </c>
      <c r="C159" s="5" t="s">
        <v>52</v>
      </c>
      <c r="D159" s="5"/>
      <c r="E159" s="5" t="s">
        <v>648</v>
      </c>
      <c r="F159" s="9">
        <v>40200</v>
      </c>
      <c r="G159" s="7">
        <v>0</v>
      </c>
      <c r="H159" s="236">
        <v>0.5</v>
      </c>
      <c r="I159" s="7">
        <v>0</v>
      </c>
      <c r="J159" s="7">
        <v>0</v>
      </c>
      <c r="K159" s="92"/>
      <c r="L159" s="216">
        <f t="shared" si="46"/>
        <v>40200</v>
      </c>
      <c r="M159" s="332"/>
      <c r="N159" s="9">
        <v>21592</v>
      </c>
      <c r="O159" s="7">
        <v>0</v>
      </c>
      <c r="P159" s="236">
        <v>0.25</v>
      </c>
      <c r="Q159" s="7">
        <v>0</v>
      </c>
      <c r="R159" s="7">
        <v>0</v>
      </c>
      <c r="S159" s="92"/>
      <c r="T159" s="355">
        <v>1</v>
      </c>
      <c r="U159" s="216">
        <f t="shared" si="47"/>
        <v>21592</v>
      </c>
      <c r="V159" s="332"/>
      <c r="W159" s="9">
        <v>0</v>
      </c>
      <c r="X159" s="7">
        <v>0</v>
      </c>
      <c r="Y159" s="236">
        <v>0</v>
      </c>
      <c r="Z159" s="7">
        <v>0</v>
      </c>
      <c r="AA159" s="7">
        <v>0</v>
      </c>
      <c r="AB159" s="92"/>
      <c r="AC159" s="216">
        <f t="shared" si="48"/>
        <v>0</v>
      </c>
      <c r="AD159" s="332"/>
      <c r="AE159" s="9">
        <v>0</v>
      </c>
      <c r="AF159" s="7">
        <v>0</v>
      </c>
      <c r="AG159" s="236">
        <v>0</v>
      </c>
      <c r="AH159" s="7">
        <v>0</v>
      </c>
      <c r="AI159" s="7">
        <v>0</v>
      </c>
      <c r="AJ159" s="92"/>
      <c r="AK159" s="216">
        <f t="shared" si="49"/>
        <v>0</v>
      </c>
      <c r="AL159" s="332"/>
      <c r="AM159" s="9">
        <v>0</v>
      </c>
      <c r="AN159" s="7">
        <v>0</v>
      </c>
      <c r="AO159" s="236">
        <v>0</v>
      </c>
      <c r="AP159" s="7">
        <v>0</v>
      </c>
      <c r="AQ159" s="7">
        <v>0</v>
      </c>
      <c r="AR159" s="92"/>
      <c r="AS159" s="216">
        <f t="shared" si="50"/>
        <v>0</v>
      </c>
      <c r="AT159" s="332"/>
      <c r="AU159" s="9">
        <v>0</v>
      </c>
      <c r="AV159" s="7">
        <v>0</v>
      </c>
      <c r="AW159" s="236">
        <v>0</v>
      </c>
      <c r="AX159" s="7">
        <v>0</v>
      </c>
      <c r="AY159" s="7">
        <v>0</v>
      </c>
      <c r="AZ159" s="92"/>
      <c r="BA159" s="216">
        <f t="shared" si="51"/>
        <v>0</v>
      </c>
    </row>
    <row r="160" spans="1:53" ht="12" customHeight="1" x14ac:dyDescent="0.2">
      <c r="A160" s="5" t="s">
        <v>614</v>
      </c>
      <c r="B160" s="5" t="s">
        <v>8</v>
      </c>
      <c r="C160" s="5" t="s">
        <v>9</v>
      </c>
      <c r="D160" s="5"/>
      <c r="E160" s="5" t="s">
        <v>648</v>
      </c>
      <c r="F160" s="9">
        <v>52097</v>
      </c>
      <c r="G160" s="7">
        <v>0</v>
      </c>
      <c r="H160" s="236">
        <v>0.25</v>
      </c>
      <c r="I160" s="7">
        <v>0</v>
      </c>
      <c r="J160" s="7">
        <v>0</v>
      </c>
      <c r="K160" s="92"/>
      <c r="L160" s="216">
        <f t="shared" si="46"/>
        <v>52097</v>
      </c>
      <c r="M160" s="332"/>
      <c r="N160" s="9">
        <v>54702</v>
      </c>
      <c r="O160" s="7">
        <v>0</v>
      </c>
      <c r="P160" s="236">
        <v>0.25</v>
      </c>
      <c r="Q160" s="7">
        <v>0</v>
      </c>
      <c r="R160" s="7">
        <v>0</v>
      </c>
      <c r="S160" s="92"/>
      <c r="T160" s="355">
        <v>1</v>
      </c>
      <c r="U160" s="216">
        <f t="shared" si="47"/>
        <v>54702</v>
      </c>
      <c r="V160" s="332"/>
      <c r="W160" s="9">
        <v>57438</v>
      </c>
      <c r="X160" s="7">
        <v>0</v>
      </c>
      <c r="Y160" s="236">
        <v>0.25</v>
      </c>
      <c r="Z160" s="7">
        <v>0</v>
      </c>
      <c r="AA160" s="7">
        <v>0</v>
      </c>
      <c r="AB160" s="92"/>
      <c r="AC160" s="216">
        <f t="shared" si="48"/>
        <v>57438</v>
      </c>
      <c r="AD160" s="332"/>
      <c r="AE160" s="9">
        <v>0</v>
      </c>
      <c r="AF160" s="7">
        <v>0</v>
      </c>
      <c r="AG160" s="236">
        <v>0</v>
      </c>
      <c r="AH160" s="7">
        <v>0</v>
      </c>
      <c r="AI160" s="7">
        <v>0</v>
      </c>
      <c r="AJ160" s="92"/>
      <c r="AK160" s="216">
        <f t="shared" si="49"/>
        <v>0</v>
      </c>
      <c r="AL160" s="332"/>
      <c r="AM160" s="9">
        <v>0</v>
      </c>
      <c r="AN160" s="7">
        <v>0</v>
      </c>
      <c r="AO160" s="236">
        <v>0</v>
      </c>
      <c r="AP160" s="7">
        <v>0</v>
      </c>
      <c r="AQ160" s="7">
        <v>0</v>
      </c>
      <c r="AR160" s="92"/>
      <c r="AS160" s="216">
        <f t="shared" si="50"/>
        <v>0</v>
      </c>
      <c r="AT160" s="332"/>
      <c r="AU160" s="9">
        <v>0</v>
      </c>
      <c r="AV160" s="7">
        <v>0</v>
      </c>
      <c r="AW160" s="236">
        <v>0</v>
      </c>
      <c r="AX160" s="7">
        <v>0</v>
      </c>
      <c r="AY160" s="7">
        <v>0</v>
      </c>
      <c r="AZ160" s="92"/>
      <c r="BA160" s="216">
        <f t="shared" si="51"/>
        <v>0</v>
      </c>
    </row>
    <row r="161" spans="1:53" ht="12" customHeight="1" x14ac:dyDescent="0.2">
      <c r="A161" s="5" t="s">
        <v>614</v>
      </c>
      <c r="B161" s="5" t="s">
        <v>618</v>
      </c>
      <c r="C161" s="5" t="s">
        <v>242</v>
      </c>
      <c r="D161" s="5"/>
      <c r="E161" s="5" t="s">
        <v>330</v>
      </c>
      <c r="F161" s="9">
        <v>44462</v>
      </c>
      <c r="G161" s="7">
        <v>500</v>
      </c>
      <c r="H161" s="236">
        <v>0.25</v>
      </c>
      <c r="I161" s="7">
        <v>0</v>
      </c>
      <c r="J161" s="7">
        <v>0</v>
      </c>
      <c r="K161" s="92"/>
      <c r="L161" s="216">
        <f t="shared" si="46"/>
        <v>44962</v>
      </c>
      <c r="M161" s="332"/>
      <c r="N161" s="9">
        <v>0</v>
      </c>
      <c r="O161" s="7">
        <v>3000</v>
      </c>
      <c r="P161" s="236">
        <v>0</v>
      </c>
      <c r="Q161" s="7">
        <v>5000</v>
      </c>
      <c r="R161" s="7">
        <v>0</v>
      </c>
      <c r="S161" s="92"/>
      <c r="T161" s="362">
        <v>0.88600000000000001</v>
      </c>
      <c r="U161" s="216">
        <f>(N161+O161+Q161+R161)*T161</f>
        <v>7088</v>
      </c>
      <c r="V161" s="332"/>
      <c r="W161" s="9">
        <v>0</v>
      </c>
      <c r="X161" s="7">
        <v>0</v>
      </c>
      <c r="Y161" s="236">
        <v>0</v>
      </c>
      <c r="Z161" s="7">
        <v>0</v>
      </c>
      <c r="AA161" s="7">
        <v>0</v>
      </c>
      <c r="AB161" s="92"/>
      <c r="AC161" s="216">
        <f t="shared" si="48"/>
        <v>0</v>
      </c>
      <c r="AD161" s="332"/>
      <c r="AE161" s="9">
        <v>0</v>
      </c>
      <c r="AF161" s="7">
        <v>0</v>
      </c>
      <c r="AG161" s="236">
        <v>0</v>
      </c>
      <c r="AH161" s="7">
        <v>0</v>
      </c>
      <c r="AI161" s="7">
        <v>0</v>
      </c>
      <c r="AJ161" s="92"/>
      <c r="AK161" s="216">
        <f t="shared" si="49"/>
        <v>0</v>
      </c>
      <c r="AL161" s="332"/>
      <c r="AM161" s="9">
        <v>0</v>
      </c>
      <c r="AN161" s="7">
        <v>0</v>
      </c>
      <c r="AO161" s="236">
        <v>0</v>
      </c>
      <c r="AP161" s="7">
        <v>0</v>
      </c>
      <c r="AQ161" s="7">
        <v>0</v>
      </c>
      <c r="AR161" s="92"/>
      <c r="AS161" s="216">
        <f t="shared" si="50"/>
        <v>0</v>
      </c>
      <c r="AT161" s="332"/>
      <c r="AU161" s="9">
        <v>0</v>
      </c>
      <c r="AV161" s="7">
        <v>0</v>
      </c>
      <c r="AW161" s="236">
        <v>0</v>
      </c>
      <c r="AX161" s="7">
        <v>0</v>
      </c>
      <c r="AY161" s="7">
        <v>0</v>
      </c>
      <c r="AZ161" s="92"/>
      <c r="BA161" s="216">
        <f t="shared" si="51"/>
        <v>0</v>
      </c>
    </row>
    <row r="162" spans="1:53" ht="12" customHeight="1" x14ac:dyDescent="0.2">
      <c r="A162" s="5" t="s">
        <v>614</v>
      </c>
      <c r="B162" s="5" t="s">
        <v>703</v>
      </c>
      <c r="C162" s="5" t="s">
        <v>52</v>
      </c>
      <c r="D162" s="5"/>
      <c r="E162" s="5" t="s">
        <v>648</v>
      </c>
      <c r="F162" s="9"/>
      <c r="G162" s="7"/>
      <c r="H162" s="236"/>
      <c r="I162" s="7"/>
      <c r="J162" s="7"/>
      <c r="K162" s="92"/>
      <c r="L162" s="216"/>
      <c r="M162" s="332"/>
      <c r="N162" s="9">
        <v>38720</v>
      </c>
      <c r="O162" s="7">
        <v>0</v>
      </c>
      <c r="P162" s="236">
        <v>0.26730999999999999</v>
      </c>
      <c r="Q162" s="7">
        <v>0</v>
      </c>
      <c r="R162" s="7">
        <v>0</v>
      </c>
      <c r="S162" s="92"/>
      <c r="T162" s="362">
        <v>1</v>
      </c>
      <c r="U162" s="216">
        <f>(N162+O162+Q162+R162)*T162</f>
        <v>38720</v>
      </c>
      <c r="V162" s="332"/>
      <c r="W162" s="9">
        <v>0</v>
      </c>
      <c r="X162" s="7">
        <v>0</v>
      </c>
      <c r="Y162" s="236">
        <v>0</v>
      </c>
      <c r="Z162" s="7">
        <v>0</v>
      </c>
      <c r="AA162" s="7">
        <v>0</v>
      </c>
      <c r="AB162" s="92"/>
      <c r="AC162" s="216">
        <f t="shared" si="48"/>
        <v>0</v>
      </c>
      <c r="AD162" s="332"/>
      <c r="AE162" s="9">
        <v>0</v>
      </c>
      <c r="AF162" s="7">
        <v>0</v>
      </c>
      <c r="AG162" s="236">
        <v>0</v>
      </c>
      <c r="AH162" s="7">
        <v>0</v>
      </c>
      <c r="AI162" s="7">
        <v>0</v>
      </c>
      <c r="AJ162" s="92"/>
      <c r="AK162" s="216">
        <f t="shared" si="49"/>
        <v>0</v>
      </c>
      <c r="AL162" s="332"/>
      <c r="AM162" s="9">
        <v>0</v>
      </c>
      <c r="AN162" s="7">
        <v>0</v>
      </c>
      <c r="AO162" s="236">
        <v>0</v>
      </c>
      <c r="AP162" s="7">
        <v>0</v>
      </c>
      <c r="AQ162" s="7">
        <v>0</v>
      </c>
      <c r="AR162" s="92"/>
      <c r="AS162" s="216">
        <f t="shared" si="50"/>
        <v>0</v>
      </c>
      <c r="AT162" s="332"/>
      <c r="AU162" s="9">
        <v>0</v>
      </c>
      <c r="AV162" s="7">
        <v>0</v>
      </c>
      <c r="AW162" s="236">
        <v>0</v>
      </c>
      <c r="AX162" s="7">
        <v>0</v>
      </c>
      <c r="AY162" s="7">
        <v>0</v>
      </c>
      <c r="AZ162" s="92"/>
      <c r="BA162" s="216">
        <f t="shared" si="51"/>
        <v>0</v>
      </c>
    </row>
    <row r="163" spans="1:53" ht="12" customHeight="1" x14ac:dyDescent="0.2">
      <c r="A163" s="5" t="s">
        <v>614</v>
      </c>
      <c r="B163" s="5" t="s">
        <v>619</v>
      </c>
      <c r="C163" s="5" t="s">
        <v>45</v>
      </c>
      <c r="D163" s="5"/>
      <c r="E163" s="5" t="s">
        <v>648</v>
      </c>
      <c r="F163" s="9">
        <v>25371</v>
      </c>
      <c r="G163" s="7">
        <v>1000</v>
      </c>
      <c r="H163" s="236">
        <v>0.2</v>
      </c>
      <c r="I163" s="7">
        <v>0</v>
      </c>
      <c r="J163" s="7">
        <v>0</v>
      </c>
      <c r="K163" s="92"/>
      <c r="L163" s="216">
        <f t="shared" si="46"/>
        <v>26371</v>
      </c>
      <c r="M163" s="332"/>
      <c r="N163" s="9">
        <v>32599</v>
      </c>
      <c r="O163" s="7">
        <v>1000</v>
      </c>
      <c r="P163" s="236">
        <v>0.24</v>
      </c>
      <c r="Q163" s="7">
        <v>0</v>
      </c>
      <c r="R163" s="7">
        <v>0</v>
      </c>
      <c r="S163" s="92"/>
      <c r="T163" s="355">
        <v>1</v>
      </c>
      <c r="U163" s="216">
        <f t="shared" si="47"/>
        <v>33599</v>
      </c>
      <c r="V163" s="332"/>
      <c r="W163" s="9">
        <v>0</v>
      </c>
      <c r="X163" s="7">
        <v>0</v>
      </c>
      <c r="Y163" s="236">
        <v>0</v>
      </c>
      <c r="Z163" s="7">
        <v>0</v>
      </c>
      <c r="AA163" s="7">
        <v>0</v>
      </c>
      <c r="AB163" s="92"/>
      <c r="AC163" s="216">
        <f t="shared" si="48"/>
        <v>0</v>
      </c>
      <c r="AD163" s="332"/>
      <c r="AE163" s="9">
        <v>16667</v>
      </c>
      <c r="AF163" s="7">
        <v>0</v>
      </c>
      <c r="AG163" s="236">
        <v>0.1</v>
      </c>
      <c r="AH163" s="7">
        <v>0</v>
      </c>
      <c r="AI163" s="7">
        <v>0</v>
      </c>
      <c r="AJ163" s="92"/>
      <c r="AK163" s="216">
        <f>AE163+AF163+AH163+AI163</f>
        <v>16667</v>
      </c>
      <c r="AL163" s="332"/>
      <c r="AM163" s="9">
        <v>0</v>
      </c>
      <c r="AN163" s="7">
        <v>0</v>
      </c>
      <c r="AO163" s="236">
        <v>0.1</v>
      </c>
      <c r="AP163" s="7">
        <v>0</v>
      </c>
      <c r="AQ163" s="7">
        <v>0</v>
      </c>
      <c r="AR163" s="92"/>
      <c r="AS163" s="216">
        <f t="shared" si="50"/>
        <v>0</v>
      </c>
      <c r="AT163" s="332"/>
      <c r="AU163" s="9">
        <v>0</v>
      </c>
      <c r="AV163" s="7">
        <v>0</v>
      </c>
      <c r="AW163" s="236">
        <v>0.1</v>
      </c>
      <c r="AX163" s="7">
        <v>0</v>
      </c>
      <c r="AY163" s="7">
        <v>0</v>
      </c>
      <c r="AZ163" s="92"/>
      <c r="BA163" s="216">
        <f t="shared" si="51"/>
        <v>0</v>
      </c>
    </row>
    <row r="164" spans="1:53" ht="12" customHeight="1" x14ac:dyDescent="0.2">
      <c r="A164" s="5" t="s">
        <v>614</v>
      </c>
      <c r="B164" s="5" t="s">
        <v>620</v>
      </c>
      <c r="C164" s="5" t="s">
        <v>45</v>
      </c>
      <c r="D164" s="5"/>
      <c r="E164" s="5" t="s">
        <v>648</v>
      </c>
      <c r="F164" s="9">
        <v>48768</v>
      </c>
      <c r="G164" s="7">
        <v>1000</v>
      </c>
      <c r="H164" s="236">
        <v>0.45</v>
      </c>
      <c r="I164" s="7">
        <v>0</v>
      </c>
      <c r="J164" s="7">
        <v>0</v>
      </c>
      <c r="K164" s="92"/>
      <c r="L164" s="216">
        <f t="shared" si="46"/>
        <v>49768</v>
      </c>
      <c r="M164" s="332"/>
      <c r="N164" s="9">
        <v>28607</v>
      </c>
      <c r="O164" s="7">
        <v>1000</v>
      </c>
      <c r="P164" s="236">
        <v>0.25</v>
      </c>
      <c r="Q164" s="7">
        <v>0</v>
      </c>
      <c r="R164" s="7">
        <v>0</v>
      </c>
      <c r="S164" s="92"/>
      <c r="T164" s="355">
        <v>1</v>
      </c>
      <c r="U164" s="216">
        <f t="shared" si="47"/>
        <v>29607</v>
      </c>
      <c r="V164" s="332"/>
      <c r="W164" s="9">
        <v>12131</v>
      </c>
      <c r="X164" s="7">
        <v>1000</v>
      </c>
      <c r="Y164" s="236">
        <v>0.1</v>
      </c>
      <c r="Z164" s="7">
        <v>0</v>
      </c>
      <c r="AA164" s="7">
        <v>0</v>
      </c>
      <c r="AB164" s="92"/>
      <c r="AC164" s="216">
        <f t="shared" si="48"/>
        <v>13131</v>
      </c>
      <c r="AD164" s="332"/>
      <c r="AE164" s="9">
        <v>0</v>
      </c>
      <c r="AF164" s="7">
        <v>0</v>
      </c>
      <c r="AG164" s="236">
        <v>0</v>
      </c>
      <c r="AH164" s="7">
        <v>0</v>
      </c>
      <c r="AI164" s="7">
        <v>0</v>
      </c>
      <c r="AJ164" s="92"/>
      <c r="AK164" s="216">
        <f>AE164+AF164+AH164+AI164</f>
        <v>0</v>
      </c>
      <c r="AL164" s="332"/>
      <c r="AM164" s="9">
        <v>0</v>
      </c>
      <c r="AN164" s="7">
        <v>0</v>
      </c>
      <c r="AO164" s="236">
        <v>0</v>
      </c>
      <c r="AP164" s="7">
        <v>0</v>
      </c>
      <c r="AQ164" s="7">
        <v>0</v>
      </c>
      <c r="AR164" s="92"/>
      <c r="AS164" s="216">
        <f t="shared" si="50"/>
        <v>0</v>
      </c>
      <c r="AT164" s="332"/>
      <c r="AU164" s="9">
        <v>0</v>
      </c>
      <c r="AV164" s="7">
        <v>0</v>
      </c>
      <c r="AW164" s="236">
        <v>0</v>
      </c>
      <c r="AX164" s="7">
        <v>0</v>
      </c>
      <c r="AY164" s="7">
        <v>0</v>
      </c>
      <c r="AZ164" s="92"/>
      <c r="BA164" s="216">
        <f t="shared" si="51"/>
        <v>0</v>
      </c>
    </row>
    <row r="165" spans="1:53" ht="12" customHeight="1" x14ac:dyDescent="0.2">
      <c r="A165" s="5" t="s">
        <v>614</v>
      </c>
      <c r="B165" s="5" t="s">
        <v>73</v>
      </c>
      <c r="C165" s="5" t="s">
        <v>45</v>
      </c>
      <c r="D165" s="5"/>
      <c r="E165" s="5" t="s">
        <v>330</v>
      </c>
      <c r="F165" s="9">
        <v>42072</v>
      </c>
      <c r="G165" s="7">
        <v>1000</v>
      </c>
      <c r="H165" s="236">
        <v>0.2</v>
      </c>
      <c r="I165" s="7">
        <v>0</v>
      </c>
      <c r="J165" s="7">
        <v>0</v>
      </c>
      <c r="K165" s="92"/>
      <c r="L165" s="216">
        <f t="shared" si="46"/>
        <v>43072</v>
      </c>
      <c r="M165" s="332"/>
      <c r="N165" s="9">
        <v>55500</v>
      </c>
      <c r="O165" s="7">
        <v>1000</v>
      </c>
      <c r="P165" s="236">
        <v>0.25</v>
      </c>
      <c r="Q165" s="7">
        <v>0</v>
      </c>
      <c r="R165" s="7">
        <v>0</v>
      </c>
      <c r="S165" s="92"/>
      <c r="T165" s="355">
        <v>1</v>
      </c>
      <c r="U165" s="216">
        <f t="shared" si="47"/>
        <v>56500</v>
      </c>
      <c r="V165" s="332"/>
      <c r="W165" s="9">
        <v>58500</v>
      </c>
      <c r="X165" s="7">
        <v>2000</v>
      </c>
      <c r="Y165" s="236">
        <v>0.25</v>
      </c>
      <c r="Z165" s="7">
        <v>8000</v>
      </c>
      <c r="AA165" s="7">
        <v>0</v>
      </c>
      <c r="AB165" s="92"/>
      <c r="AC165" s="216">
        <f t="shared" si="48"/>
        <v>68500</v>
      </c>
      <c r="AD165" s="332"/>
      <c r="AE165" s="9">
        <v>8333</v>
      </c>
      <c r="AF165" s="7">
        <v>0</v>
      </c>
      <c r="AG165" s="236">
        <v>0.05</v>
      </c>
      <c r="AH165" s="7">
        <v>0</v>
      </c>
      <c r="AI165" s="7">
        <v>0</v>
      </c>
      <c r="AJ165" s="92"/>
      <c r="AK165" s="216">
        <f>AE165+AF165+AH165+AI165</f>
        <v>8333</v>
      </c>
      <c r="AL165" s="332"/>
      <c r="AM165" s="9">
        <v>0</v>
      </c>
      <c r="AN165" s="7">
        <v>0</v>
      </c>
      <c r="AO165" s="236">
        <v>0.05</v>
      </c>
      <c r="AP165" s="7">
        <v>0</v>
      </c>
      <c r="AQ165" s="7">
        <v>0</v>
      </c>
      <c r="AR165" s="92"/>
      <c r="AS165" s="216">
        <f t="shared" si="50"/>
        <v>0</v>
      </c>
      <c r="AT165" s="332"/>
      <c r="AU165" s="9">
        <v>0</v>
      </c>
      <c r="AV165" s="7">
        <v>0</v>
      </c>
      <c r="AW165" s="236">
        <v>0.05</v>
      </c>
      <c r="AX165" s="7">
        <v>0</v>
      </c>
      <c r="AY165" s="7">
        <v>0</v>
      </c>
      <c r="AZ165" s="92"/>
      <c r="BA165" s="216">
        <f t="shared" si="51"/>
        <v>0</v>
      </c>
    </row>
    <row r="166" spans="1:53" ht="12" customHeight="1" x14ac:dyDescent="0.2">
      <c r="A166" s="5" t="s">
        <v>614</v>
      </c>
      <c r="B166" s="5" t="s">
        <v>617</v>
      </c>
      <c r="C166" s="5" t="s">
        <v>200</v>
      </c>
      <c r="D166" s="5"/>
      <c r="E166" s="5" t="s">
        <v>330</v>
      </c>
      <c r="F166" s="9">
        <v>119490</v>
      </c>
      <c r="G166" s="7">
        <v>3000</v>
      </c>
      <c r="H166" s="236">
        <v>0.65</v>
      </c>
      <c r="I166" s="7"/>
      <c r="J166" s="7"/>
      <c r="K166" s="92"/>
      <c r="L166" s="216">
        <f t="shared" si="46"/>
        <v>122490</v>
      </c>
      <c r="M166" s="332"/>
      <c r="N166" s="9">
        <v>123996</v>
      </c>
      <c r="O166" s="7">
        <v>3000</v>
      </c>
      <c r="P166" s="236">
        <v>0.65</v>
      </c>
      <c r="Q166" s="7"/>
      <c r="R166" s="7"/>
      <c r="S166" s="92"/>
      <c r="T166" s="362">
        <v>0.88600000000000001</v>
      </c>
      <c r="U166" s="216">
        <f>(N166+O166+Q166+R166)*T166</f>
        <v>112518.45600000001</v>
      </c>
      <c r="V166" s="332"/>
      <c r="W166" s="9">
        <v>76648</v>
      </c>
      <c r="X166" s="7">
        <v>3000</v>
      </c>
      <c r="Y166" s="236">
        <v>0.4</v>
      </c>
      <c r="Z166" s="7">
        <v>0</v>
      </c>
      <c r="AA166" s="7">
        <v>0</v>
      </c>
      <c r="AB166" s="92"/>
      <c r="AC166" s="216">
        <f t="shared" si="48"/>
        <v>79648</v>
      </c>
      <c r="AD166" s="332"/>
      <c r="AE166" s="9">
        <v>0</v>
      </c>
      <c r="AF166" s="7">
        <v>0</v>
      </c>
      <c r="AG166" s="236">
        <v>0</v>
      </c>
      <c r="AH166" s="7">
        <v>0</v>
      </c>
      <c r="AI166" s="7">
        <v>0</v>
      </c>
      <c r="AJ166" s="92"/>
      <c r="AK166" s="216">
        <f>AE166+AF166+AH166+AI166</f>
        <v>0</v>
      </c>
      <c r="AL166" s="332"/>
      <c r="AM166" s="9">
        <v>0</v>
      </c>
      <c r="AN166" s="7">
        <v>0</v>
      </c>
      <c r="AO166" s="236">
        <v>0</v>
      </c>
      <c r="AP166" s="7">
        <v>0</v>
      </c>
      <c r="AQ166" s="7">
        <v>0</v>
      </c>
      <c r="AR166" s="92"/>
      <c r="AS166" s="216">
        <f t="shared" si="50"/>
        <v>0</v>
      </c>
      <c r="AT166" s="332"/>
      <c r="AU166" s="9">
        <v>0</v>
      </c>
      <c r="AV166" s="7">
        <v>0</v>
      </c>
      <c r="AW166" s="236">
        <v>0</v>
      </c>
      <c r="AX166" s="7">
        <v>0</v>
      </c>
      <c r="AY166" s="7">
        <v>0</v>
      </c>
      <c r="AZ166" s="92"/>
      <c r="BA166" s="216">
        <f t="shared" si="51"/>
        <v>0</v>
      </c>
    </row>
    <row r="167" spans="1:53" ht="12" customHeight="1" thickBot="1" x14ac:dyDescent="0.25">
      <c r="A167" s="536"/>
      <c r="B167" s="536"/>
      <c r="C167" s="536"/>
      <c r="D167" s="536"/>
      <c r="E167" s="536"/>
      <c r="F167" s="9"/>
      <c r="G167" s="492"/>
      <c r="H167" s="493"/>
      <c r="I167" s="492"/>
      <c r="J167" s="492"/>
      <c r="K167" s="537"/>
      <c r="L167" s="494"/>
      <c r="M167" s="336"/>
      <c r="N167" s="491"/>
      <c r="O167" s="492"/>
      <c r="P167" s="493"/>
      <c r="Q167" s="492"/>
      <c r="R167" s="492"/>
      <c r="S167" s="537"/>
      <c r="T167" s="538"/>
      <c r="U167" s="494"/>
      <c r="V167" s="336"/>
      <c r="W167" s="9"/>
      <c r="X167" s="492"/>
      <c r="Y167" s="493"/>
      <c r="Z167" s="492"/>
      <c r="AA167" s="492"/>
      <c r="AB167" s="537"/>
      <c r="AC167" s="494"/>
      <c r="AD167" s="336"/>
      <c r="AE167" s="9"/>
      <c r="AF167" s="492"/>
      <c r="AG167" s="493"/>
      <c r="AH167" s="492"/>
      <c r="AI167" s="492"/>
      <c r="AJ167" s="537"/>
      <c r="AK167" s="494"/>
      <c r="AL167" s="336"/>
      <c r="AM167" s="9"/>
      <c r="AN167" s="492"/>
      <c r="AO167" s="493"/>
      <c r="AP167" s="492"/>
      <c r="AQ167" s="492"/>
      <c r="AR167" s="537"/>
      <c r="AS167" s="494"/>
      <c r="AT167" s="336"/>
      <c r="AU167" s="9"/>
      <c r="AV167" s="492"/>
      <c r="AW167" s="493"/>
      <c r="AX167" s="492"/>
      <c r="AY167" s="492"/>
      <c r="AZ167" s="537"/>
      <c r="BA167" s="494"/>
    </row>
    <row r="168" spans="1:53" ht="12" customHeight="1" thickBot="1" x14ac:dyDescent="0.25">
      <c r="A168" s="282" t="s">
        <v>614</v>
      </c>
      <c r="B168" s="278" t="s">
        <v>14</v>
      </c>
      <c r="C168" s="279"/>
      <c r="D168" s="253"/>
      <c r="E168" s="10"/>
      <c r="F168" s="11">
        <f>SUM(F157:F166)</f>
        <v>436876</v>
      </c>
      <c r="G168" s="12">
        <f>SUM(G157:G166)</f>
        <v>8000</v>
      </c>
      <c r="H168" s="237">
        <f>SUM(H157:H166)</f>
        <v>2.85</v>
      </c>
      <c r="I168" s="12">
        <f>SUM(I157:I166)</f>
        <v>0</v>
      </c>
      <c r="J168" s="12">
        <f>SUM(J157:J166)</f>
        <v>0</v>
      </c>
      <c r="K168" s="12"/>
      <c r="L168" s="214">
        <f>SUM(L157:L166)</f>
        <v>444876</v>
      </c>
      <c r="M168" s="330"/>
      <c r="N168" s="11">
        <f>SUM(N157:N166)</f>
        <v>424465</v>
      </c>
      <c r="O168" s="12">
        <f>SUM(O157:O166)</f>
        <v>9000</v>
      </c>
      <c r="P168" s="237">
        <f>SUM(P157:P166)</f>
        <v>2.5073099999999999</v>
      </c>
      <c r="Q168" s="12">
        <f>SUM(Q157:Q166)</f>
        <v>5000</v>
      </c>
      <c r="R168" s="12">
        <f>SUM(R157:R166)</f>
        <v>0</v>
      </c>
      <c r="S168" s="12"/>
      <c r="T168" s="356"/>
      <c r="U168" s="214">
        <f>SUM(U157:U166)</f>
        <v>423075.45600000001</v>
      </c>
      <c r="V168" s="330"/>
      <c r="W168" s="11">
        <f>SUM(W157:W166)</f>
        <v>227119</v>
      </c>
      <c r="X168" s="12">
        <f>SUM(X157:X166)</f>
        <v>6000</v>
      </c>
      <c r="Y168" s="237">
        <f>SUM(Y157:Y166)</f>
        <v>1.1000000000000001</v>
      </c>
      <c r="Z168" s="12">
        <f>SUM(Z157:Z166)</f>
        <v>8000</v>
      </c>
      <c r="AA168" s="12">
        <f>SUM(AA157:AA166)</f>
        <v>0</v>
      </c>
      <c r="AB168" s="12"/>
      <c r="AC168" s="214">
        <f>SUM(AC157:AC166)</f>
        <v>241119</v>
      </c>
      <c r="AD168" s="330"/>
      <c r="AE168" s="11">
        <f>SUM(AE157:AE166)</f>
        <v>25000</v>
      </c>
      <c r="AF168" s="12">
        <f>SUM(AF157:AF166)</f>
        <v>0</v>
      </c>
      <c r="AG168" s="237">
        <f>SUM(AG157:AG166)</f>
        <v>0.15000000000000002</v>
      </c>
      <c r="AH168" s="12">
        <f>SUM(AH157:AH166)</f>
        <v>0</v>
      </c>
      <c r="AI168" s="12">
        <f>SUM(AI157:AI166)</f>
        <v>0</v>
      </c>
      <c r="AJ168" s="12"/>
      <c r="AK168" s="214">
        <f>SUM(AK157:AK166)</f>
        <v>25000</v>
      </c>
      <c r="AL168" s="330"/>
      <c r="AM168" s="11">
        <f>SUM(AM157:AM166)</f>
        <v>0</v>
      </c>
      <c r="AN168" s="12">
        <f>SUM(AN157:AN166)</f>
        <v>0</v>
      </c>
      <c r="AO168" s="237">
        <f>SUM(AO157:AO166)</f>
        <v>0.15000000000000002</v>
      </c>
      <c r="AP168" s="12">
        <f>SUM(AP157:AP166)</f>
        <v>0</v>
      </c>
      <c r="AQ168" s="12">
        <f>SUM(AQ157:AQ166)</f>
        <v>0</v>
      </c>
      <c r="AR168" s="12"/>
      <c r="AS168" s="214">
        <f>SUM(AS157:AS166)</f>
        <v>0</v>
      </c>
      <c r="AT168" s="330"/>
      <c r="AU168" s="11">
        <f>SUM(AU157:AU166)</f>
        <v>0</v>
      </c>
      <c r="AV168" s="12">
        <f>SUM(AV157:AV166)</f>
        <v>0</v>
      </c>
      <c r="AW168" s="237">
        <f>SUM(AW157:AW166)</f>
        <v>0.15000000000000002</v>
      </c>
      <c r="AX168" s="12">
        <f>SUM(AX157:AX166)</f>
        <v>0</v>
      </c>
      <c r="AY168" s="12">
        <f>SUM(AY157:AY166)</f>
        <v>0</v>
      </c>
      <c r="AZ168" s="12"/>
      <c r="BA168" s="214">
        <f>SUM(BA157:BA166)</f>
        <v>0</v>
      </c>
    </row>
    <row r="169" spans="1:53" ht="12" customHeight="1" x14ac:dyDescent="0.2">
      <c r="A169" s="245"/>
      <c r="B169" s="275"/>
      <c r="C169" s="255"/>
      <c r="D169" s="255"/>
      <c r="E169" s="225"/>
      <c r="F169" s="223"/>
      <c r="G169" s="222"/>
      <c r="H169" s="238"/>
      <c r="I169" s="222"/>
      <c r="J169" s="222"/>
      <c r="K169" s="222"/>
      <c r="L169" s="224"/>
      <c r="M169" s="333"/>
      <c r="N169" s="223"/>
      <c r="O169" s="222"/>
      <c r="P169" s="238"/>
      <c r="Q169" s="222"/>
      <c r="R169" s="222"/>
      <c r="S169" s="222"/>
      <c r="T169" s="357"/>
      <c r="U169" s="224"/>
      <c r="V169" s="333"/>
      <c r="W169" s="223"/>
      <c r="X169" s="222"/>
      <c r="Y169" s="238"/>
      <c r="Z169" s="222"/>
      <c r="AA169" s="222"/>
      <c r="AB169" s="222"/>
      <c r="AC169" s="224"/>
      <c r="AD169" s="333"/>
      <c r="AE169" s="223"/>
      <c r="AF169" s="7">
        <v>0</v>
      </c>
      <c r="AG169" s="238"/>
      <c r="AH169" s="222"/>
      <c r="AI169" s="222"/>
      <c r="AJ169" s="222"/>
      <c r="AK169" s="224"/>
      <c r="AL169" s="333"/>
      <c r="AM169" s="223"/>
      <c r="AN169" s="7">
        <v>0</v>
      </c>
      <c r="AO169" s="238"/>
      <c r="AP169" s="222"/>
      <c r="AQ169" s="222"/>
      <c r="AR169" s="222"/>
      <c r="AS169" s="224"/>
      <c r="AT169" s="333"/>
      <c r="AU169" s="223"/>
      <c r="AV169" s="7">
        <v>0</v>
      </c>
      <c r="AW169" s="238"/>
      <c r="AX169" s="222"/>
      <c r="AY169" s="222"/>
      <c r="AZ169" s="222"/>
      <c r="BA169" s="224"/>
    </row>
    <row r="170" spans="1:53" ht="12" customHeight="1" x14ac:dyDescent="0.2">
      <c r="A170" s="5" t="s">
        <v>621</v>
      </c>
      <c r="B170" s="5" t="s">
        <v>622</v>
      </c>
      <c r="C170" s="5" t="s">
        <v>200</v>
      </c>
      <c r="D170" s="5"/>
      <c r="E170" s="5" t="s">
        <v>26</v>
      </c>
      <c r="F170" s="9">
        <v>79240</v>
      </c>
      <c r="G170" s="7">
        <v>2000</v>
      </c>
      <c r="H170" s="236">
        <v>0.67</v>
      </c>
      <c r="I170" s="7">
        <v>0</v>
      </c>
      <c r="J170" s="7">
        <v>0</v>
      </c>
      <c r="K170" s="92"/>
      <c r="L170" s="216">
        <f>F170+G170+I170+J170</f>
        <v>81240</v>
      </c>
      <c r="M170" s="332"/>
      <c r="N170" s="9">
        <v>92411</v>
      </c>
      <c r="O170" s="7">
        <v>2000</v>
      </c>
      <c r="P170" s="236">
        <v>0.75</v>
      </c>
      <c r="Q170" s="7">
        <v>0</v>
      </c>
      <c r="R170" s="7">
        <v>0</v>
      </c>
      <c r="S170" s="92"/>
      <c r="T170" s="362">
        <v>0.88600000000000001</v>
      </c>
      <c r="U170" s="216">
        <f>(N170+O170+Q170+R170)*T170</f>
        <v>83648.146000000008</v>
      </c>
      <c r="V170" s="332"/>
      <c r="W170" s="9">
        <v>60034</v>
      </c>
      <c r="X170" s="7">
        <v>3000</v>
      </c>
      <c r="Y170" s="236">
        <v>0.5</v>
      </c>
      <c r="Z170" s="7">
        <v>0</v>
      </c>
      <c r="AA170" s="7">
        <v>0</v>
      </c>
      <c r="AB170" s="92"/>
      <c r="AC170" s="216">
        <f>W170+X170+Z170+AA170</f>
        <v>63034</v>
      </c>
      <c r="AD170" s="332"/>
      <c r="AE170" s="9">
        <v>135474</v>
      </c>
      <c r="AF170" s="7">
        <v>0</v>
      </c>
      <c r="AG170" s="236">
        <v>0.77</v>
      </c>
      <c r="AH170" s="7">
        <v>0</v>
      </c>
      <c r="AI170" s="7">
        <v>0</v>
      </c>
      <c r="AJ170" s="92"/>
      <c r="AK170" s="216">
        <f>AE170+AF170+AH170+AI170</f>
        <v>135474</v>
      </c>
      <c r="AL170" s="332"/>
      <c r="AM170" s="9"/>
      <c r="AN170" s="7">
        <v>0</v>
      </c>
      <c r="AO170" s="236">
        <v>0.75</v>
      </c>
      <c r="AP170" s="7">
        <v>0</v>
      </c>
      <c r="AQ170" s="7">
        <v>0</v>
      </c>
      <c r="AR170" s="92"/>
      <c r="AS170" s="216">
        <f>AM170+AN170+AP170+AQ170</f>
        <v>0</v>
      </c>
      <c r="AT170" s="332"/>
      <c r="AU170" s="9">
        <v>0</v>
      </c>
      <c r="AV170" s="7">
        <v>0</v>
      </c>
      <c r="AW170" s="236">
        <v>0</v>
      </c>
      <c r="AX170" s="7">
        <v>0</v>
      </c>
      <c r="AY170" s="7">
        <v>0</v>
      </c>
      <c r="AZ170" s="92"/>
      <c r="BA170" s="216">
        <f>AU170+AV170+AX170+AY170</f>
        <v>0</v>
      </c>
    </row>
    <row r="171" spans="1:53" ht="12" customHeight="1" x14ac:dyDescent="0.2">
      <c r="A171" s="5" t="s">
        <v>621</v>
      </c>
      <c r="B171" s="5" t="s">
        <v>623</v>
      </c>
      <c r="C171" s="5" t="s">
        <v>200</v>
      </c>
      <c r="D171" s="5"/>
      <c r="E171" s="5" t="s">
        <v>848</v>
      </c>
      <c r="F171" s="9">
        <v>25732</v>
      </c>
      <c r="G171" s="7">
        <v>1120</v>
      </c>
      <c r="H171" s="236">
        <v>0.32</v>
      </c>
      <c r="I171" s="7">
        <v>0</v>
      </c>
      <c r="J171" s="7">
        <v>0</v>
      </c>
      <c r="K171" s="92"/>
      <c r="L171" s="216">
        <f>F171+G171+I171+J171</f>
        <v>26852</v>
      </c>
      <c r="M171" s="332"/>
      <c r="N171" s="9">
        <v>27443</v>
      </c>
      <c r="O171" s="7">
        <v>2000</v>
      </c>
      <c r="P171" s="236">
        <v>0.3</v>
      </c>
      <c r="Q171" s="7">
        <v>0</v>
      </c>
      <c r="R171" s="7">
        <v>0</v>
      </c>
      <c r="S171" s="92"/>
      <c r="T171" s="362">
        <v>0.88600000000000001</v>
      </c>
      <c r="U171" s="216">
        <f>(N171+O171+Q171+R171)*T171</f>
        <v>26086.498</v>
      </c>
      <c r="V171" s="332"/>
      <c r="W171" s="9">
        <v>44564</v>
      </c>
      <c r="X171" s="7">
        <v>2000</v>
      </c>
      <c r="Y171" s="236">
        <v>0.3</v>
      </c>
      <c r="Z171" s="7">
        <v>0</v>
      </c>
      <c r="AA171" s="7">
        <v>0</v>
      </c>
      <c r="AB171" s="92"/>
      <c r="AC171" s="216">
        <f>W171+X171+Z171+AA171</f>
        <v>46564</v>
      </c>
      <c r="AD171" s="332"/>
      <c r="AE171" s="9">
        <v>0</v>
      </c>
      <c r="AF171" s="7">
        <v>0</v>
      </c>
      <c r="AG171" s="236">
        <v>0</v>
      </c>
      <c r="AH171" s="7">
        <v>0</v>
      </c>
      <c r="AI171" s="7">
        <v>0</v>
      </c>
      <c r="AJ171" s="92"/>
      <c r="AK171" s="216">
        <f>AE171+AF171+AH171+AI171</f>
        <v>0</v>
      </c>
      <c r="AL171" s="332"/>
      <c r="AM171" s="9"/>
      <c r="AN171" s="7">
        <v>0</v>
      </c>
      <c r="AO171" s="236">
        <v>0.01</v>
      </c>
      <c r="AP171" s="7">
        <v>0</v>
      </c>
      <c r="AQ171" s="7">
        <v>0</v>
      </c>
      <c r="AR171" s="92"/>
      <c r="AS171" s="216">
        <f>AM171+AN171+AP171+AQ171</f>
        <v>0</v>
      </c>
      <c r="AT171" s="332"/>
      <c r="AU171" s="9">
        <v>0</v>
      </c>
      <c r="AV171" s="7">
        <v>0</v>
      </c>
      <c r="AW171" s="236">
        <v>0</v>
      </c>
      <c r="AX171" s="7">
        <v>0</v>
      </c>
      <c r="AY171" s="7">
        <v>0</v>
      </c>
      <c r="AZ171" s="92"/>
      <c r="BA171" s="216">
        <f>AU171+AV171+AX171+AY171</f>
        <v>0</v>
      </c>
    </row>
    <row r="172" spans="1:53" ht="12" customHeight="1" x14ac:dyDescent="0.2">
      <c r="A172" s="5" t="s">
        <v>621</v>
      </c>
      <c r="B172" s="5" t="s">
        <v>625</v>
      </c>
      <c r="C172" s="5" t="s">
        <v>200</v>
      </c>
      <c r="D172" s="5"/>
      <c r="E172" s="5" t="s">
        <v>644</v>
      </c>
      <c r="F172" s="9">
        <v>6991</v>
      </c>
      <c r="G172" s="7">
        <v>0</v>
      </c>
      <c r="H172" s="236">
        <v>0.05</v>
      </c>
      <c r="I172" s="7">
        <v>0</v>
      </c>
      <c r="J172" s="7">
        <v>0</v>
      </c>
      <c r="K172" s="92"/>
      <c r="L172" s="216">
        <f>F172+G172+I172+J172</f>
        <v>6991</v>
      </c>
      <c r="M172" s="332"/>
      <c r="N172" s="9">
        <v>45755</v>
      </c>
      <c r="O172" s="7">
        <v>2000</v>
      </c>
      <c r="P172" s="236">
        <v>0.3</v>
      </c>
      <c r="Q172" s="7">
        <v>0</v>
      </c>
      <c r="R172" s="7">
        <v>0</v>
      </c>
      <c r="S172" s="92"/>
      <c r="T172" s="362">
        <v>0.88600000000000001</v>
      </c>
      <c r="U172" s="216">
        <f>(N172+O172+Q172+R172)*T172</f>
        <v>42310.93</v>
      </c>
      <c r="V172" s="332"/>
      <c r="W172" s="9">
        <v>21017</v>
      </c>
      <c r="X172" s="7">
        <v>2000</v>
      </c>
      <c r="Y172" s="236">
        <v>0.3</v>
      </c>
      <c r="Z172" s="7">
        <v>0</v>
      </c>
      <c r="AA172" s="7">
        <v>0</v>
      </c>
      <c r="AB172" s="92"/>
      <c r="AC172" s="216">
        <f>W172+X172+Z172+AA172</f>
        <v>23017</v>
      </c>
      <c r="AD172" s="332"/>
      <c r="AE172" s="9">
        <v>29297</v>
      </c>
      <c r="AF172" s="7">
        <v>0</v>
      </c>
      <c r="AG172" s="236">
        <v>0.15</v>
      </c>
      <c r="AH172" s="7">
        <v>0</v>
      </c>
      <c r="AI172" s="7">
        <v>0</v>
      </c>
      <c r="AJ172" s="92"/>
      <c r="AK172" s="216">
        <f>AE172+AF172+AH172+AI172</f>
        <v>29297</v>
      </c>
      <c r="AL172" s="332"/>
      <c r="AM172" s="9"/>
      <c r="AN172" s="7">
        <v>0</v>
      </c>
      <c r="AO172" s="236">
        <v>0.15</v>
      </c>
      <c r="AP172" s="7">
        <v>0</v>
      </c>
      <c r="AQ172" s="7">
        <v>0</v>
      </c>
      <c r="AR172" s="92"/>
      <c r="AS172" s="216">
        <f>AM172+AN172+AP172+AQ172</f>
        <v>0</v>
      </c>
      <c r="AT172" s="332"/>
      <c r="AU172" s="9">
        <v>0</v>
      </c>
      <c r="AV172" s="7">
        <v>0</v>
      </c>
      <c r="AW172" s="236">
        <v>0</v>
      </c>
      <c r="AX172" s="7">
        <v>0</v>
      </c>
      <c r="AY172" s="7">
        <v>0</v>
      </c>
      <c r="AZ172" s="92"/>
      <c r="BA172" s="216">
        <f>AU172+AV172+AX172+AY172</f>
        <v>0</v>
      </c>
    </row>
    <row r="173" spans="1:53" ht="12" customHeight="1" x14ac:dyDescent="0.2">
      <c r="A173" s="5" t="s">
        <v>621</v>
      </c>
      <c r="B173" s="8" t="s">
        <v>849</v>
      </c>
      <c r="C173" s="5" t="s">
        <v>200</v>
      </c>
      <c r="D173" s="5"/>
      <c r="E173" s="5" t="s">
        <v>848</v>
      </c>
      <c r="F173" s="9"/>
      <c r="G173" s="7"/>
      <c r="H173" s="236"/>
      <c r="I173" s="7"/>
      <c r="J173" s="7"/>
      <c r="K173" s="92"/>
      <c r="L173" s="216"/>
      <c r="M173" s="332"/>
      <c r="N173" s="9"/>
      <c r="O173" s="7"/>
      <c r="P173" s="236"/>
      <c r="Q173" s="7"/>
      <c r="R173" s="7"/>
      <c r="S173" s="92"/>
      <c r="T173" s="362"/>
      <c r="U173" s="216"/>
      <c r="V173" s="332"/>
      <c r="W173" s="9"/>
      <c r="X173" s="7"/>
      <c r="Y173" s="236"/>
      <c r="Z173" s="7"/>
      <c r="AA173" s="7"/>
      <c r="AB173" s="92"/>
      <c r="AC173" s="216"/>
      <c r="AD173" s="332"/>
      <c r="AE173" s="9"/>
      <c r="AF173" s="7"/>
      <c r="AG173" s="236"/>
      <c r="AH173" s="7"/>
      <c r="AI173" s="7"/>
      <c r="AJ173" s="92"/>
      <c r="AK173" s="216"/>
      <c r="AL173" s="332"/>
      <c r="AM173" s="9"/>
      <c r="AN173" s="7">
        <v>0</v>
      </c>
      <c r="AO173" s="236">
        <v>0.3</v>
      </c>
      <c r="AP173" s="7"/>
      <c r="AQ173" s="7"/>
      <c r="AR173" s="92"/>
      <c r="AS173" s="216"/>
      <c r="AT173" s="332"/>
      <c r="AU173" s="9"/>
      <c r="AV173" s="7"/>
      <c r="AW173" s="236"/>
      <c r="AX173" s="7"/>
      <c r="AY173" s="7"/>
      <c r="AZ173" s="92"/>
      <c r="BA173" s="216"/>
    </row>
    <row r="174" spans="1:53" ht="12" customHeight="1" x14ac:dyDescent="0.2">
      <c r="A174" s="5" t="s">
        <v>621</v>
      </c>
      <c r="B174" s="8" t="s">
        <v>850</v>
      </c>
      <c r="C174" s="5" t="s">
        <v>200</v>
      </c>
      <c r="D174" s="5"/>
      <c r="E174" s="5" t="s">
        <v>848</v>
      </c>
      <c r="F174" s="9"/>
      <c r="G174" s="7"/>
      <c r="H174" s="236"/>
      <c r="I174" s="7"/>
      <c r="J174" s="7"/>
      <c r="K174" s="92"/>
      <c r="L174" s="216"/>
      <c r="M174" s="332"/>
      <c r="N174" s="9"/>
      <c r="O174" s="7"/>
      <c r="P174" s="236"/>
      <c r="Q174" s="7"/>
      <c r="R174" s="7"/>
      <c r="S174" s="92"/>
      <c r="T174" s="362"/>
      <c r="U174" s="216"/>
      <c r="V174" s="332"/>
      <c r="W174" s="9"/>
      <c r="X174" s="7"/>
      <c r="Y174" s="236"/>
      <c r="Z174" s="7"/>
      <c r="AA174" s="7"/>
      <c r="AB174" s="92"/>
      <c r="AC174" s="216"/>
      <c r="AD174" s="332"/>
      <c r="AE174" s="9"/>
      <c r="AF174" s="7"/>
      <c r="AG174" s="236"/>
      <c r="AH174" s="7"/>
      <c r="AI174" s="7"/>
      <c r="AJ174" s="92"/>
      <c r="AK174" s="216"/>
      <c r="AL174" s="332"/>
      <c r="AM174" s="9"/>
      <c r="AN174" s="7">
        <v>0</v>
      </c>
      <c r="AO174" s="236">
        <v>0.05</v>
      </c>
      <c r="AP174" s="7"/>
      <c r="AQ174" s="7"/>
      <c r="AR174" s="92"/>
      <c r="AS174" s="216"/>
      <c r="AT174" s="332"/>
      <c r="AU174" s="9"/>
      <c r="AV174" s="7"/>
      <c r="AW174" s="236"/>
      <c r="AX174" s="7"/>
      <c r="AY174" s="7"/>
      <c r="AZ174" s="92"/>
      <c r="BA174" s="216"/>
    </row>
    <row r="175" spans="1:53" ht="12" customHeight="1" thickBot="1" x14ac:dyDescent="0.25">
      <c r="A175" s="273"/>
      <c r="B175" s="273"/>
      <c r="C175" s="245"/>
      <c r="D175" s="245"/>
      <c r="E175" s="5"/>
      <c r="F175" s="9"/>
      <c r="G175" s="7"/>
      <c r="H175" s="236"/>
      <c r="I175" s="7"/>
      <c r="J175" s="7"/>
      <c r="K175" s="92"/>
      <c r="L175" s="216">
        <f>F175+G175+I175+J175</f>
        <v>0</v>
      </c>
      <c r="M175" s="332"/>
      <c r="N175" s="9"/>
      <c r="O175" s="7"/>
      <c r="P175" s="236"/>
      <c r="Q175" s="7"/>
      <c r="R175" s="7"/>
      <c r="S175" s="92"/>
      <c r="T175" s="355"/>
      <c r="U175" s="216"/>
      <c r="V175" s="332"/>
      <c r="W175" s="9"/>
      <c r="X175" s="7"/>
      <c r="Y175" s="236"/>
      <c r="Z175" s="7"/>
      <c r="AA175" s="7"/>
      <c r="AB175" s="92"/>
      <c r="AC175" s="216"/>
      <c r="AD175" s="332"/>
      <c r="AE175" s="9"/>
      <c r="AF175" s="7">
        <v>0</v>
      </c>
      <c r="AG175" s="236"/>
      <c r="AH175" s="7"/>
      <c r="AI175" s="7"/>
      <c r="AJ175" s="92"/>
      <c r="AK175" s="216"/>
      <c r="AL175" s="332"/>
      <c r="AM175" s="9"/>
      <c r="AN175" s="7">
        <v>0</v>
      </c>
      <c r="AO175" s="236"/>
      <c r="AP175" s="7"/>
      <c r="AQ175" s="7"/>
      <c r="AR175" s="92"/>
      <c r="AS175" s="216"/>
      <c r="AT175" s="332"/>
      <c r="AU175" s="9"/>
      <c r="AV175" s="7">
        <v>0</v>
      </c>
      <c r="AW175" s="236"/>
      <c r="AX175" s="7"/>
      <c r="AY175" s="7"/>
      <c r="AZ175" s="92"/>
      <c r="BA175" s="216"/>
    </row>
    <row r="176" spans="1:53" ht="12" customHeight="1" thickBot="1" x14ac:dyDescent="0.25">
      <c r="A176" s="244" t="s">
        <v>621</v>
      </c>
      <c r="B176" s="280" t="s">
        <v>14</v>
      </c>
      <c r="C176" s="253"/>
      <c r="D176" s="253"/>
      <c r="E176" s="10"/>
      <c r="F176" s="11">
        <f>SUM(F170:F175)</f>
        <v>111963</v>
      </c>
      <c r="G176" s="12">
        <f>SUM(G170:G175)</f>
        <v>3120</v>
      </c>
      <c r="H176" s="237">
        <f>SUM(H170:H175)</f>
        <v>1.04</v>
      </c>
      <c r="I176" s="12">
        <f>SUM(I170:I175)</f>
        <v>0</v>
      </c>
      <c r="J176" s="12">
        <f>SUM(J170:J175)</f>
        <v>0</v>
      </c>
      <c r="K176" s="12"/>
      <c r="L176" s="214">
        <f>SUM(L170:L175)</f>
        <v>115083</v>
      </c>
      <c r="M176" s="330"/>
      <c r="N176" s="11">
        <f>SUM(N170:N175)</f>
        <v>165609</v>
      </c>
      <c r="O176" s="12">
        <f>SUM(O170:O175)</f>
        <v>6000</v>
      </c>
      <c r="P176" s="237">
        <f>SUM(P170:P175)</f>
        <v>1.35</v>
      </c>
      <c r="Q176" s="12">
        <f>SUM(Q170:Q175)</f>
        <v>0</v>
      </c>
      <c r="R176" s="12">
        <f>SUM(R170:R175)</f>
        <v>0</v>
      </c>
      <c r="S176" s="12"/>
      <c r="T176" s="356"/>
      <c r="U176" s="214">
        <f>SUM(U170:U175)</f>
        <v>152045.57399999999</v>
      </c>
      <c r="V176" s="330"/>
      <c r="W176" s="11">
        <f>SUM(W170:W175)</f>
        <v>125615</v>
      </c>
      <c r="X176" s="12">
        <f>SUM(X170:X175)</f>
        <v>7000</v>
      </c>
      <c r="Y176" s="237">
        <f>SUM(Y170:Y175)</f>
        <v>1.1000000000000001</v>
      </c>
      <c r="Z176" s="12">
        <f>SUM(Z170:Z175)</f>
        <v>0</v>
      </c>
      <c r="AA176" s="12">
        <f>SUM(AA170:AA175)</f>
        <v>0</v>
      </c>
      <c r="AB176" s="12"/>
      <c r="AC176" s="214">
        <f>SUM(AC170:AC175)</f>
        <v>132615</v>
      </c>
      <c r="AD176" s="330"/>
      <c r="AE176" s="11">
        <f>SUM(AE170:AE175)</f>
        <v>164771</v>
      </c>
      <c r="AF176" s="12">
        <f>SUM(AF170:AF175)</f>
        <v>0</v>
      </c>
      <c r="AG176" s="237">
        <f>SUM(AG170:AG175)</f>
        <v>0.92</v>
      </c>
      <c r="AH176" s="12">
        <f>SUM(AH170:AH175)</f>
        <v>0</v>
      </c>
      <c r="AI176" s="12">
        <f>SUM(AI170:AI175)</f>
        <v>0</v>
      </c>
      <c r="AJ176" s="12"/>
      <c r="AK176" s="214">
        <f>SUM(AK170:AK175)</f>
        <v>164771</v>
      </c>
      <c r="AL176" s="330"/>
      <c r="AM176" s="11">
        <v>185078</v>
      </c>
      <c r="AN176" s="12">
        <f>SUM(AN170:AN175)</f>
        <v>0</v>
      </c>
      <c r="AO176" s="237">
        <f>SUM(AO170:AO175)</f>
        <v>1.26</v>
      </c>
      <c r="AP176" s="12">
        <f>SUM(AP170:AP175)</f>
        <v>0</v>
      </c>
      <c r="AQ176" s="12">
        <f>SUM(AQ170:AQ175)</f>
        <v>0</v>
      </c>
      <c r="AR176" s="12"/>
      <c r="AS176" s="214">
        <v>185078</v>
      </c>
      <c r="AT176" s="330"/>
      <c r="AU176" s="11">
        <f>SUM(AU170:AU175)</f>
        <v>0</v>
      </c>
      <c r="AV176" s="12">
        <f>SUM(AV170:AV175)</f>
        <v>0</v>
      </c>
      <c r="AW176" s="237">
        <f>SUM(AW170:AW175)</f>
        <v>0</v>
      </c>
      <c r="AX176" s="12">
        <f>SUM(AX170:AX175)</f>
        <v>0</v>
      </c>
      <c r="AY176" s="12">
        <f>SUM(AY170:AY175)</f>
        <v>0</v>
      </c>
      <c r="AZ176" s="12"/>
      <c r="BA176" s="214">
        <f>SUM(BA170:BA175)</f>
        <v>0</v>
      </c>
    </row>
    <row r="177" spans="1:53" ht="12" customHeight="1" x14ac:dyDescent="0.2">
      <c r="A177" s="245"/>
      <c r="B177" s="275"/>
      <c r="C177" s="255"/>
      <c r="D177" s="255"/>
      <c r="E177" s="225"/>
      <c r="F177" s="223"/>
      <c r="G177" s="222"/>
      <c r="H177" s="238"/>
      <c r="I177" s="222"/>
      <c r="J177" s="222"/>
      <c r="K177" s="222"/>
      <c r="L177" s="224"/>
      <c r="M177" s="333"/>
      <c r="N177" s="223"/>
      <c r="O177" s="222"/>
      <c r="P177" s="238"/>
      <c r="Q177" s="222"/>
      <c r="R177" s="222"/>
      <c r="S177" s="222"/>
      <c r="T177" s="357"/>
      <c r="U177" s="224"/>
      <c r="V177" s="333"/>
      <c r="W177" s="223"/>
      <c r="X177" s="222"/>
      <c r="Y177" s="238"/>
      <c r="Z177" s="222"/>
      <c r="AA177" s="222"/>
      <c r="AB177" s="222"/>
      <c r="AC177" s="224"/>
      <c r="AD177" s="333"/>
      <c r="AE177" s="9"/>
      <c r="AF177" s="7"/>
      <c r="AG177" s="238"/>
      <c r="AH177" s="222"/>
      <c r="AI177" s="222"/>
      <c r="AJ177" s="222"/>
      <c r="AK177" s="224"/>
      <c r="AL177" s="333"/>
      <c r="AM177" s="9">
        <v>0</v>
      </c>
      <c r="AN177" s="7">
        <v>0</v>
      </c>
      <c r="AO177" s="238"/>
      <c r="AP177" s="222"/>
      <c r="AQ177" s="222"/>
      <c r="AR177" s="222"/>
      <c r="AS177" s="224"/>
      <c r="AT177" s="333"/>
      <c r="AU177" s="9">
        <v>0</v>
      </c>
      <c r="AV177" s="7">
        <v>0</v>
      </c>
      <c r="AW177" s="238"/>
      <c r="AX177" s="222"/>
      <c r="AY177" s="222"/>
      <c r="AZ177" s="222"/>
      <c r="BA177" s="224"/>
    </row>
    <row r="178" spans="1:53" ht="12" customHeight="1" x14ac:dyDescent="0.2">
      <c r="A178" s="5" t="s">
        <v>624</v>
      </c>
      <c r="B178" s="5" t="s">
        <v>626</v>
      </c>
      <c r="C178" s="5" t="s">
        <v>242</v>
      </c>
      <c r="D178" s="5"/>
      <c r="E178" s="5" t="s">
        <v>644</v>
      </c>
      <c r="F178" s="9">
        <v>12600</v>
      </c>
      <c r="G178" s="7">
        <v>1500</v>
      </c>
      <c r="H178" s="236">
        <v>0.1</v>
      </c>
      <c r="I178" s="7">
        <v>0</v>
      </c>
      <c r="J178" s="7">
        <v>0</v>
      </c>
      <c r="K178" s="92"/>
      <c r="L178" s="216">
        <f t="shared" ref="L178:L183" si="52">F178+G178+I178+J178</f>
        <v>14100</v>
      </c>
      <c r="M178" s="332"/>
      <c r="N178" s="9">
        <v>38807</v>
      </c>
      <c r="O178" s="7">
        <v>1500</v>
      </c>
      <c r="P178" s="236">
        <v>0.24</v>
      </c>
      <c r="Q178" s="7">
        <v>0</v>
      </c>
      <c r="R178" s="7">
        <v>0</v>
      </c>
      <c r="S178" s="92"/>
      <c r="T178" s="362">
        <v>0.88600000000000001</v>
      </c>
      <c r="U178" s="216">
        <f>(N178+O178+Q178+R178)*T178</f>
        <v>35712.002</v>
      </c>
      <c r="V178" s="332"/>
      <c r="W178" s="9">
        <v>21624</v>
      </c>
      <c r="X178" s="7">
        <v>0</v>
      </c>
      <c r="Y178" s="236">
        <v>0.15</v>
      </c>
      <c r="Z178" s="7">
        <v>0</v>
      </c>
      <c r="AA178" s="7">
        <v>0</v>
      </c>
      <c r="AB178" s="92"/>
      <c r="AC178" s="216">
        <f t="shared" ref="AC178:AC183" si="53">W178+X178+Z178+AA178</f>
        <v>21624</v>
      </c>
      <c r="AD178" s="332"/>
      <c r="AE178" s="9">
        <v>0</v>
      </c>
      <c r="AF178" s="7">
        <v>0</v>
      </c>
      <c r="AG178" s="236">
        <v>0</v>
      </c>
      <c r="AH178" s="7">
        <v>0</v>
      </c>
      <c r="AI178" s="7">
        <v>0</v>
      </c>
      <c r="AJ178" s="92"/>
      <c r="AK178" s="216">
        <f>AE178+AF178+AH178+AI178</f>
        <v>0</v>
      </c>
      <c r="AL178" s="332"/>
      <c r="AM178" s="9">
        <v>0</v>
      </c>
      <c r="AN178" s="7">
        <v>0</v>
      </c>
      <c r="AO178" s="236">
        <v>0</v>
      </c>
      <c r="AP178" s="7">
        <v>0</v>
      </c>
      <c r="AQ178" s="7">
        <v>0</v>
      </c>
      <c r="AR178" s="92"/>
      <c r="AS178" s="216">
        <f>AM178+AN178+AP178+AQ178</f>
        <v>0</v>
      </c>
      <c r="AT178" s="332"/>
      <c r="AU178" s="9">
        <v>0</v>
      </c>
      <c r="AV178" s="7">
        <v>0</v>
      </c>
      <c r="AW178" s="236">
        <v>0</v>
      </c>
      <c r="AX178" s="7">
        <v>0</v>
      </c>
      <c r="AY178" s="7">
        <v>0</v>
      </c>
      <c r="AZ178" s="92"/>
      <c r="BA178" s="216">
        <f>AU178+AV178+AX178+AY178</f>
        <v>0</v>
      </c>
    </row>
    <row r="179" spans="1:53" ht="12" customHeight="1" x14ac:dyDescent="0.2">
      <c r="A179" s="5" t="s">
        <v>624</v>
      </c>
      <c r="B179" s="5" t="s">
        <v>641</v>
      </c>
      <c r="C179" s="5" t="s">
        <v>56</v>
      </c>
      <c r="D179" s="5"/>
      <c r="E179" s="5" t="s">
        <v>644</v>
      </c>
      <c r="F179" s="9">
        <v>31680</v>
      </c>
      <c r="G179" s="7">
        <v>1500</v>
      </c>
      <c r="H179" s="236">
        <v>0.25</v>
      </c>
      <c r="I179" s="7">
        <v>0</v>
      </c>
      <c r="J179" s="7">
        <v>0</v>
      </c>
      <c r="K179" s="92"/>
      <c r="L179" s="216">
        <f t="shared" si="52"/>
        <v>33180</v>
      </c>
      <c r="M179" s="332"/>
      <c r="N179" s="9">
        <v>46759</v>
      </c>
      <c r="O179" s="7">
        <v>1000</v>
      </c>
      <c r="P179" s="236">
        <v>0.34</v>
      </c>
      <c r="Q179" s="7">
        <v>0</v>
      </c>
      <c r="R179" s="7">
        <v>0</v>
      </c>
      <c r="S179" s="92"/>
      <c r="T179" s="355">
        <v>1</v>
      </c>
      <c r="U179" s="216">
        <f>N179+O179+Q179+R179</f>
        <v>47759</v>
      </c>
      <c r="V179" s="332"/>
      <c r="W179" s="9">
        <v>12000</v>
      </c>
      <c r="X179" s="7">
        <v>0</v>
      </c>
      <c r="Y179" s="236">
        <v>0.1</v>
      </c>
      <c r="Z179" s="7">
        <v>0</v>
      </c>
      <c r="AA179" s="7">
        <v>0</v>
      </c>
      <c r="AB179" s="92"/>
      <c r="AC179" s="216">
        <f t="shared" si="53"/>
        <v>12000</v>
      </c>
      <c r="AD179" s="332"/>
      <c r="AE179" s="9">
        <v>0</v>
      </c>
      <c r="AF179" s="7">
        <v>0</v>
      </c>
      <c r="AG179" s="236">
        <v>0</v>
      </c>
      <c r="AH179" s="7">
        <v>0</v>
      </c>
      <c r="AI179" s="7">
        <v>0</v>
      </c>
      <c r="AJ179" s="92"/>
      <c r="AK179" s="216">
        <f>AE179+AF179+AH179+AI179</f>
        <v>0</v>
      </c>
      <c r="AL179" s="332"/>
      <c r="AM179" s="9">
        <v>0</v>
      </c>
      <c r="AN179" s="7">
        <v>0</v>
      </c>
      <c r="AO179" s="236">
        <v>0</v>
      </c>
      <c r="AP179" s="7">
        <v>0</v>
      </c>
      <c r="AQ179" s="7">
        <v>0</v>
      </c>
      <c r="AR179" s="92"/>
      <c r="AS179" s="216">
        <f>AM179+AN179+AP179+AQ179</f>
        <v>0</v>
      </c>
      <c r="AT179" s="332"/>
      <c r="AU179" s="9">
        <v>0</v>
      </c>
      <c r="AV179" s="7">
        <v>0</v>
      </c>
      <c r="AW179" s="236">
        <v>0</v>
      </c>
      <c r="AX179" s="7">
        <v>0</v>
      </c>
      <c r="AY179" s="7">
        <v>0</v>
      </c>
      <c r="AZ179" s="92"/>
      <c r="BA179" s="216">
        <f>AU179+AV179+AX179+AY179</f>
        <v>0</v>
      </c>
    </row>
    <row r="180" spans="1:53" ht="12" customHeight="1" x14ac:dyDescent="0.2">
      <c r="A180" s="5" t="s">
        <v>624</v>
      </c>
      <c r="B180" s="5" t="s">
        <v>332</v>
      </c>
      <c r="C180" s="5" t="s">
        <v>56</v>
      </c>
      <c r="D180" s="5"/>
      <c r="E180" s="5" t="s">
        <v>644</v>
      </c>
      <c r="F180" s="9">
        <v>12800</v>
      </c>
      <c r="G180" s="7">
        <v>0</v>
      </c>
      <c r="H180" s="236">
        <v>0.1</v>
      </c>
      <c r="I180" s="7">
        <v>0</v>
      </c>
      <c r="J180" s="7">
        <v>0</v>
      </c>
      <c r="K180" s="92"/>
      <c r="L180" s="216">
        <f t="shared" si="52"/>
        <v>12800</v>
      </c>
      <c r="M180" s="332"/>
      <c r="N180" s="9">
        <v>24600</v>
      </c>
      <c r="O180" s="7">
        <v>1000</v>
      </c>
      <c r="P180" s="236">
        <v>0.2</v>
      </c>
      <c r="Q180" s="7">
        <v>0</v>
      </c>
      <c r="R180" s="7">
        <v>0</v>
      </c>
      <c r="S180" s="92"/>
      <c r="T180" s="355">
        <v>1</v>
      </c>
      <c r="U180" s="216">
        <f>N180+O180+Q180+R180</f>
        <v>25600</v>
      </c>
      <c r="V180" s="332"/>
      <c r="W180" s="9">
        <v>0</v>
      </c>
      <c r="X180" s="7">
        <v>0</v>
      </c>
      <c r="Y180" s="236">
        <v>0</v>
      </c>
      <c r="Z180" s="7">
        <v>0</v>
      </c>
      <c r="AA180" s="7">
        <v>0</v>
      </c>
      <c r="AB180" s="92"/>
      <c r="AC180" s="216">
        <f t="shared" si="53"/>
        <v>0</v>
      </c>
      <c r="AD180" s="332"/>
      <c r="AE180" s="9">
        <v>0</v>
      </c>
      <c r="AF180" s="7">
        <v>0</v>
      </c>
      <c r="AG180" s="236">
        <v>0</v>
      </c>
      <c r="AH180" s="7">
        <v>0</v>
      </c>
      <c r="AI180" s="7">
        <v>0</v>
      </c>
      <c r="AJ180" s="92"/>
      <c r="AK180" s="216">
        <f>AE180+AF180+AH180+AI180</f>
        <v>0</v>
      </c>
      <c r="AL180" s="332"/>
      <c r="AM180" s="9">
        <v>0</v>
      </c>
      <c r="AN180" s="7">
        <v>0</v>
      </c>
      <c r="AO180" s="236">
        <v>0</v>
      </c>
      <c r="AP180" s="7">
        <v>0</v>
      </c>
      <c r="AQ180" s="7">
        <v>0</v>
      </c>
      <c r="AR180" s="92"/>
      <c r="AS180" s="216">
        <f>AM180+AN180+AP180+AQ180</f>
        <v>0</v>
      </c>
      <c r="AT180" s="332"/>
      <c r="AU180" s="9">
        <v>0</v>
      </c>
      <c r="AV180" s="7">
        <v>0</v>
      </c>
      <c r="AW180" s="236">
        <v>0</v>
      </c>
      <c r="AX180" s="7">
        <v>0</v>
      </c>
      <c r="AY180" s="7">
        <v>0</v>
      </c>
      <c r="AZ180" s="92"/>
      <c r="BA180" s="216">
        <f>AU180+AV180+AX180+AY180</f>
        <v>0</v>
      </c>
    </row>
    <row r="181" spans="1:53" ht="12" customHeight="1" x14ac:dyDescent="0.2">
      <c r="A181" s="5" t="s">
        <v>624</v>
      </c>
      <c r="B181" s="5" t="s">
        <v>642</v>
      </c>
      <c r="C181" s="5" t="s">
        <v>56</v>
      </c>
      <c r="D181" s="5"/>
      <c r="E181" s="5" t="s">
        <v>42</v>
      </c>
      <c r="F181" s="9">
        <v>57670</v>
      </c>
      <c r="G181" s="7">
        <v>1500</v>
      </c>
      <c r="H181" s="236">
        <v>0.26</v>
      </c>
      <c r="I181" s="7">
        <v>0</v>
      </c>
      <c r="J181" s="7">
        <v>0</v>
      </c>
      <c r="K181" s="92"/>
      <c r="L181" s="216">
        <f t="shared" si="52"/>
        <v>59170</v>
      </c>
      <c r="M181" s="332"/>
      <c r="N181" s="9">
        <v>76000</v>
      </c>
      <c r="O181" s="7">
        <v>1000</v>
      </c>
      <c r="P181" s="236">
        <v>0.36</v>
      </c>
      <c r="Q181" s="7">
        <v>0</v>
      </c>
      <c r="R181" s="7">
        <v>0</v>
      </c>
      <c r="S181" s="92"/>
      <c r="T181" s="355">
        <v>1</v>
      </c>
      <c r="U181" s="216">
        <f>N181+O181+Q181+R181</f>
        <v>77000</v>
      </c>
      <c r="V181" s="332"/>
      <c r="W181" s="9">
        <v>67500</v>
      </c>
      <c r="X181" s="7">
        <v>0</v>
      </c>
      <c r="Y181" s="236">
        <v>0.3</v>
      </c>
      <c r="Z181" s="7">
        <v>0</v>
      </c>
      <c r="AA181" s="7">
        <v>0</v>
      </c>
      <c r="AB181" s="92"/>
      <c r="AC181" s="216">
        <f t="shared" si="53"/>
        <v>67500</v>
      </c>
      <c r="AD181" s="332"/>
      <c r="AE181" s="9">
        <v>12500</v>
      </c>
      <c r="AF181" s="7">
        <v>0</v>
      </c>
      <c r="AG181" s="236">
        <v>0.05</v>
      </c>
      <c r="AH181" s="7">
        <v>0</v>
      </c>
      <c r="AI181" s="7">
        <v>0</v>
      </c>
      <c r="AJ181" s="92"/>
      <c r="AK181" s="216">
        <f>AE181+AF181+AH181+AI181</f>
        <v>12500</v>
      </c>
      <c r="AL181" s="332"/>
      <c r="AM181" s="9">
        <v>0</v>
      </c>
      <c r="AN181" s="7">
        <v>0</v>
      </c>
      <c r="AO181" s="236">
        <v>0</v>
      </c>
      <c r="AP181" s="7">
        <v>0</v>
      </c>
      <c r="AQ181" s="7">
        <v>0</v>
      </c>
      <c r="AR181" s="92"/>
      <c r="AS181" s="216">
        <f>AM181+AN181+AP181+AQ181</f>
        <v>0</v>
      </c>
      <c r="AT181" s="332"/>
      <c r="AU181" s="9">
        <v>0</v>
      </c>
      <c r="AV181" s="7">
        <v>0</v>
      </c>
      <c r="AW181" s="236">
        <v>0</v>
      </c>
      <c r="AX181" s="7">
        <v>0</v>
      </c>
      <c r="AY181" s="7">
        <v>0</v>
      </c>
      <c r="AZ181" s="92"/>
      <c r="BA181" s="216">
        <f>AU181+AV181+AX181+AY181</f>
        <v>0</v>
      </c>
    </row>
    <row r="182" spans="1:53" ht="12" customHeight="1" x14ac:dyDescent="0.2">
      <c r="A182" s="5" t="s">
        <v>624</v>
      </c>
      <c r="B182" s="5" t="s">
        <v>625</v>
      </c>
      <c r="C182" s="5" t="s">
        <v>200</v>
      </c>
      <c r="D182" s="5"/>
      <c r="E182" s="5" t="s">
        <v>644</v>
      </c>
      <c r="F182" s="9">
        <v>24280</v>
      </c>
      <c r="G182" s="7">
        <v>1500</v>
      </c>
      <c r="H182" s="236">
        <v>0.18</v>
      </c>
      <c r="I182" s="7">
        <v>0</v>
      </c>
      <c r="J182" s="7">
        <v>0</v>
      </c>
      <c r="K182" s="92"/>
      <c r="L182" s="216">
        <f t="shared" si="52"/>
        <v>25780</v>
      </c>
      <c r="M182" s="332"/>
      <c r="N182" s="9">
        <v>38127</v>
      </c>
      <c r="O182" s="7">
        <v>1500</v>
      </c>
      <c r="P182" s="236">
        <v>0.25</v>
      </c>
      <c r="Q182" s="7">
        <v>0</v>
      </c>
      <c r="R182" s="7">
        <v>0</v>
      </c>
      <c r="S182" s="92"/>
      <c r="T182" s="362">
        <v>0.88600000000000001</v>
      </c>
      <c r="U182" s="216">
        <f>(N182+O182+Q182+R182)*T182</f>
        <v>35109.521999999997</v>
      </c>
      <c r="V182" s="332"/>
      <c r="W182" s="9">
        <v>22281</v>
      </c>
      <c r="X182" s="7">
        <v>0</v>
      </c>
      <c r="Y182" s="236">
        <v>0.15</v>
      </c>
      <c r="Z182" s="7">
        <v>0</v>
      </c>
      <c r="AA182" s="7">
        <v>0</v>
      </c>
      <c r="AB182" s="92"/>
      <c r="AC182" s="216">
        <f t="shared" si="53"/>
        <v>22281</v>
      </c>
      <c r="AD182" s="332"/>
      <c r="AE182" s="9">
        <v>0</v>
      </c>
      <c r="AF182" s="7">
        <v>0</v>
      </c>
      <c r="AG182" s="236">
        <v>0</v>
      </c>
      <c r="AH182" s="7">
        <v>0</v>
      </c>
      <c r="AI182" s="7">
        <v>0</v>
      </c>
      <c r="AJ182" s="92"/>
      <c r="AK182" s="216">
        <f>AE182+AF182+AH182+AI182</f>
        <v>0</v>
      </c>
      <c r="AL182" s="332"/>
      <c r="AM182" s="9">
        <v>0</v>
      </c>
      <c r="AN182" s="7">
        <v>0</v>
      </c>
      <c r="AO182" s="236">
        <v>0</v>
      </c>
      <c r="AP182" s="7">
        <v>0</v>
      </c>
      <c r="AQ182" s="7">
        <v>0</v>
      </c>
      <c r="AR182" s="92"/>
      <c r="AS182" s="216">
        <f>AM182+AN182+AP182+AQ182</f>
        <v>0</v>
      </c>
      <c r="AT182" s="332"/>
      <c r="AU182" s="9">
        <v>0</v>
      </c>
      <c r="AV182" s="7">
        <v>0</v>
      </c>
      <c r="AW182" s="236">
        <v>0</v>
      </c>
      <c r="AX182" s="7">
        <v>0</v>
      </c>
      <c r="AY182" s="7">
        <v>0</v>
      </c>
      <c r="AZ182" s="92"/>
      <c r="BA182" s="216">
        <f>AU182+AV182+AX182+AY182</f>
        <v>0</v>
      </c>
    </row>
    <row r="183" spans="1:53" ht="12" customHeight="1" thickBot="1" x14ac:dyDescent="0.25">
      <c r="A183" s="273"/>
      <c r="B183" s="273"/>
      <c r="C183" s="258"/>
      <c r="D183" s="248"/>
      <c r="E183" s="5"/>
      <c r="F183" s="9"/>
      <c r="G183" s="7"/>
      <c r="H183" s="236"/>
      <c r="I183" s="7"/>
      <c r="J183" s="7"/>
      <c r="K183" s="92"/>
      <c r="L183" s="216">
        <f t="shared" si="52"/>
        <v>0</v>
      </c>
      <c r="M183" s="332"/>
      <c r="N183" s="9"/>
      <c r="O183" s="7"/>
      <c r="P183" s="236"/>
      <c r="Q183" s="7"/>
      <c r="R183" s="7"/>
      <c r="S183" s="92"/>
      <c r="T183" s="355"/>
      <c r="U183" s="216">
        <f>N183+O183+Q183+R183</f>
        <v>0</v>
      </c>
      <c r="V183" s="332"/>
      <c r="W183" s="9"/>
      <c r="X183" s="7"/>
      <c r="Y183" s="236"/>
      <c r="Z183" s="7"/>
      <c r="AA183" s="7"/>
      <c r="AB183" s="92"/>
      <c r="AC183" s="216">
        <f t="shared" si="53"/>
        <v>0</v>
      </c>
      <c r="AD183" s="332"/>
      <c r="AE183" s="9">
        <v>0</v>
      </c>
      <c r="AF183" s="7">
        <v>0</v>
      </c>
      <c r="AG183" s="236"/>
      <c r="AH183" s="7"/>
      <c r="AI183" s="7"/>
      <c r="AJ183" s="92"/>
      <c r="AK183" s="216"/>
      <c r="AL183" s="332"/>
      <c r="AM183" s="9">
        <v>0</v>
      </c>
      <c r="AN183" s="7">
        <v>0</v>
      </c>
      <c r="AO183" s="236"/>
      <c r="AP183" s="7"/>
      <c r="AQ183" s="7"/>
      <c r="AR183" s="92"/>
      <c r="AS183" s="216"/>
      <c r="AT183" s="332"/>
      <c r="AU183" s="9">
        <v>0</v>
      </c>
      <c r="AV183" s="7">
        <v>0</v>
      </c>
      <c r="AW183" s="236"/>
      <c r="AX183" s="7"/>
      <c r="AY183" s="7"/>
      <c r="AZ183" s="92"/>
      <c r="BA183" s="216"/>
    </row>
    <row r="184" spans="1:53" ht="12" customHeight="1" thickBot="1" x14ac:dyDescent="0.25">
      <c r="A184" s="281" t="s">
        <v>624</v>
      </c>
      <c r="B184" s="274" t="s">
        <v>14</v>
      </c>
      <c r="C184" s="253"/>
      <c r="D184" s="253"/>
      <c r="E184" s="10"/>
      <c r="F184" s="11">
        <f>SUM(F178:F183)</f>
        <v>139030</v>
      </c>
      <c r="G184" s="12">
        <f>SUM(G178:G183)</f>
        <v>6000</v>
      </c>
      <c r="H184" s="237">
        <f>SUM(H178:H183)</f>
        <v>0.8899999999999999</v>
      </c>
      <c r="I184" s="12">
        <f>SUM(I178:I183)</f>
        <v>0</v>
      </c>
      <c r="J184" s="12">
        <f>SUM(J178:J183)</f>
        <v>0</v>
      </c>
      <c r="K184" s="12"/>
      <c r="L184" s="214">
        <f>SUM(L178:L183)</f>
        <v>145030</v>
      </c>
      <c r="M184" s="330"/>
      <c r="N184" s="11">
        <f>SUM(N178:N183)</f>
        <v>224293</v>
      </c>
      <c r="O184" s="12">
        <f>SUM(O178:O183)</f>
        <v>6000</v>
      </c>
      <c r="P184" s="237">
        <f>SUM(P178:P183)</f>
        <v>1.3900000000000001</v>
      </c>
      <c r="Q184" s="12">
        <f>SUM(Q178:Q183)</f>
        <v>0</v>
      </c>
      <c r="R184" s="12">
        <f>SUM(R178:R183)</f>
        <v>0</v>
      </c>
      <c r="S184" s="12"/>
      <c r="T184" s="356"/>
      <c r="U184" s="214">
        <f>SUM(U178:U183)</f>
        <v>221180.524</v>
      </c>
      <c r="V184" s="330"/>
      <c r="W184" s="11">
        <f>SUM(W178:W183)</f>
        <v>123405</v>
      </c>
      <c r="X184" s="12">
        <f>SUM(X178:X183)</f>
        <v>0</v>
      </c>
      <c r="Y184" s="237">
        <f>SUM(Y178:Y183)</f>
        <v>0.70000000000000007</v>
      </c>
      <c r="Z184" s="12">
        <f>SUM(Z178:Z183)</f>
        <v>0</v>
      </c>
      <c r="AA184" s="12">
        <f>SUM(AA178:AA183)</f>
        <v>0</v>
      </c>
      <c r="AB184" s="12"/>
      <c r="AC184" s="214">
        <f>SUM(AC178:AC183)</f>
        <v>123405</v>
      </c>
      <c r="AD184" s="330"/>
      <c r="AE184" s="11">
        <f>SUM(AE178:AE183)</f>
        <v>12500</v>
      </c>
      <c r="AF184" s="12">
        <f>SUM(AF178:AF183)</f>
        <v>0</v>
      </c>
      <c r="AG184" s="237">
        <f>SUM(AG178:AG183)</f>
        <v>0.05</v>
      </c>
      <c r="AH184" s="12">
        <f>SUM(AH178:AH183)</f>
        <v>0</v>
      </c>
      <c r="AI184" s="12">
        <f>SUM(AI178:AI183)</f>
        <v>0</v>
      </c>
      <c r="AJ184" s="12"/>
      <c r="AK184" s="214">
        <f>SUM(AK178:AK183)</f>
        <v>12500</v>
      </c>
      <c r="AL184" s="330"/>
      <c r="AM184" s="11">
        <f>SUM(AM178:AM183)</f>
        <v>0</v>
      </c>
      <c r="AN184" s="12">
        <f>SUM(AN178:AN183)</f>
        <v>0</v>
      </c>
      <c r="AO184" s="237">
        <f>SUM(AO178:AO183)</f>
        <v>0</v>
      </c>
      <c r="AP184" s="12">
        <f>SUM(AP178:AP183)</f>
        <v>0</v>
      </c>
      <c r="AQ184" s="12">
        <f>SUM(AQ178:AQ183)</f>
        <v>0</v>
      </c>
      <c r="AR184" s="12"/>
      <c r="AS184" s="214">
        <f>SUM(AS178:AS183)</f>
        <v>0</v>
      </c>
      <c r="AT184" s="330"/>
      <c r="AU184" s="11">
        <f>SUM(AU178:AU183)</f>
        <v>0</v>
      </c>
      <c r="AV184" s="12">
        <f>SUM(AV178:AV183)</f>
        <v>0</v>
      </c>
      <c r="AW184" s="237">
        <f>SUM(AW178:AW183)</f>
        <v>0</v>
      </c>
      <c r="AX184" s="12">
        <f>SUM(AX178:AX183)</f>
        <v>0</v>
      </c>
      <c r="AY184" s="12">
        <f>SUM(AY178:AY183)</f>
        <v>0</v>
      </c>
      <c r="AZ184" s="12"/>
      <c r="BA184" s="214">
        <f>SUM(BA178:BA183)</f>
        <v>0</v>
      </c>
    </row>
    <row r="185" spans="1:53" ht="12" customHeight="1" x14ac:dyDescent="0.2">
      <c r="A185" s="551"/>
      <c r="B185" s="275"/>
      <c r="C185" s="255"/>
      <c r="D185" s="255"/>
      <c r="E185" s="225"/>
      <c r="F185" s="223"/>
      <c r="G185" s="222"/>
      <c r="H185" s="238"/>
      <c r="I185" s="222"/>
      <c r="J185" s="222"/>
      <c r="K185" s="222"/>
      <c r="L185" s="224"/>
      <c r="M185" s="333"/>
      <c r="N185" s="223"/>
      <c r="O185" s="222"/>
      <c r="P185" s="238"/>
      <c r="Q185" s="222"/>
      <c r="R185" s="222"/>
      <c r="S185" s="222"/>
      <c r="T185" s="357"/>
      <c r="U185" s="224"/>
      <c r="V185" s="333"/>
      <c r="W185" s="223"/>
      <c r="X185" s="222"/>
      <c r="Y185" s="238"/>
      <c r="Z185" s="222"/>
      <c r="AA185" s="222"/>
      <c r="AB185" s="222"/>
      <c r="AC185" s="224"/>
      <c r="AD185" s="333"/>
      <c r="AE185" s="223"/>
      <c r="AF185" s="222"/>
      <c r="AG185" s="236"/>
      <c r="AH185" s="222"/>
      <c r="AI185" s="222"/>
      <c r="AJ185" s="222"/>
      <c r="AK185" s="216">
        <f>AE185+AF185+AH185+AI185</f>
        <v>0</v>
      </c>
      <c r="AL185" s="333"/>
      <c r="AM185" s="9"/>
      <c r="AN185" s="222"/>
      <c r="AO185" s="238"/>
      <c r="AP185" s="222"/>
      <c r="AQ185" s="222"/>
      <c r="AR185" s="222"/>
      <c r="AS185" s="224"/>
      <c r="AT185" s="333"/>
      <c r="AU185" s="9"/>
      <c r="AV185" s="222"/>
      <c r="AW185" s="238"/>
      <c r="AX185" s="222"/>
      <c r="AY185" s="222"/>
      <c r="AZ185" s="222"/>
      <c r="BA185" s="224"/>
    </row>
    <row r="186" spans="1:53" ht="12" customHeight="1" x14ac:dyDescent="0.2">
      <c r="A186" s="5" t="s">
        <v>797</v>
      </c>
      <c r="B186" s="5" t="s">
        <v>642</v>
      </c>
      <c r="C186" s="5" t="s">
        <v>56</v>
      </c>
      <c r="D186" s="5"/>
      <c r="E186" s="5" t="s">
        <v>644</v>
      </c>
      <c r="F186" s="9">
        <v>0</v>
      </c>
      <c r="G186" s="7">
        <v>0</v>
      </c>
      <c r="H186" s="236">
        <v>0</v>
      </c>
      <c r="I186" s="7">
        <v>0</v>
      </c>
      <c r="J186" s="7">
        <v>0</v>
      </c>
      <c r="K186" s="222"/>
      <c r="L186" s="216">
        <f>F186+G186+I186+J186</f>
        <v>0</v>
      </c>
      <c r="M186" s="333"/>
      <c r="N186" s="9">
        <v>0</v>
      </c>
      <c r="O186" s="7">
        <v>0</v>
      </c>
      <c r="P186" s="236">
        <v>0</v>
      </c>
      <c r="Q186" s="7">
        <v>0</v>
      </c>
      <c r="R186" s="7">
        <v>0</v>
      </c>
      <c r="S186" s="7"/>
      <c r="T186" s="357"/>
      <c r="U186" s="216">
        <f>N186+O186+Q186+R186</f>
        <v>0</v>
      </c>
      <c r="V186" s="333"/>
      <c r="W186" s="9">
        <v>0</v>
      </c>
      <c r="X186" s="7">
        <v>0</v>
      </c>
      <c r="Y186" s="236">
        <v>0</v>
      </c>
      <c r="Z186" s="7">
        <v>0</v>
      </c>
      <c r="AA186" s="7">
        <v>0</v>
      </c>
      <c r="AB186" s="222"/>
      <c r="AC186" s="216">
        <f>W186+X186+Z186+AA186</f>
        <v>0</v>
      </c>
      <c r="AD186" s="333"/>
      <c r="AE186" s="9">
        <v>27200</v>
      </c>
      <c r="AF186" s="7">
        <v>6500</v>
      </c>
      <c r="AG186" s="236">
        <v>0.1</v>
      </c>
      <c r="AH186" s="7">
        <v>0</v>
      </c>
      <c r="AI186" s="7">
        <v>0</v>
      </c>
      <c r="AJ186" s="222"/>
      <c r="AK186" s="216">
        <f>AE186+AF186+AH186+AI186</f>
        <v>33700</v>
      </c>
      <c r="AL186" s="333"/>
      <c r="AM186" s="9">
        <v>74700</v>
      </c>
      <c r="AN186" s="7">
        <v>0</v>
      </c>
      <c r="AO186" s="236">
        <v>0.24</v>
      </c>
      <c r="AP186" s="7">
        <v>0</v>
      </c>
      <c r="AQ186" s="7">
        <v>2000</v>
      </c>
      <c r="AR186" s="7" t="s">
        <v>800</v>
      </c>
      <c r="AS186" s="216">
        <f>AM186+AN186+AP186+AQ186</f>
        <v>76700</v>
      </c>
      <c r="AT186" s="333"/>
      <c r="AU186" s="9">
        <v>66200</v>
      </c>
      <c r="AV186" s="7"/>
      <c r="AW186" s="236">
        <v>0.2</v>
      </c>
      <c r="AX186" s="7">
        <v>0</v>
      </c>
      <c r="AY186" s="7"/>
      <c r="AZ186" s="7"/>
      <c r="BA186" s="216">
        <f>AU186+AV186+AX186+AY186</f>
        <v>66200</v>
      </c>
    </row>
    <row r="187" spans="1:53" ht="12" customHeight="1" x14ac:dyDescent="0.2">
      <c r="A187" s="5" t="s">
        <v>797</v>
      </c>
      <c r="B187" s="5" t="s">
        <v>798</v>
      </c>
      <c r="C187" s="5" t="s">
        <v>56</v>
      </c>
      <c r="D187" s="5"/>
      <c r="E187" s="5" t="s">
        <v>644</v>
      </c>
      <c r="F187" s="9">
        <v>0</v>
      </c>
      <c r="G187" s="7">
        <v>0</v>
      </c>
      <c r="H187" s="236">
        <v>0</v>
      </c>
      <c r="I187" s="7">
        <v>0</v>
      </c>
      <c r="J187" s="7">
        <v>0</v>
      </c>
      <c r="K187" s="222"/>
      <c r="L187" s="216">
        <f>F187+G187+I187+J187</f>
        <v>0</v>
      </c>
      <c r="M187" s="333"/>
      <c r="N187" s="9">
        <v>0</v>
      </c>
      <c r="O187" s="7">
        <v>0</v>
      </c>
      <c r="P187" s="236">
        <v>0</v>
      </c>
      <c r="Q187" s="7">
        <v>0</v>
      </c>
      <c r="R187" s="7">
        <v>0</v>
      </c>
      <c r="S187" s="222"/>
      <c r="T187" s="357"/>
      <c r="U187" s="216">
        <f>N187+O187+Q187+R187</f>
        <v>0</v>
      </c>
      <c r="V187" s="333"/>
      <c r="W187" s="9">
        <v>0</v>
      </c>
      <c r="X187" s="7">
        <v>0</v>
      </c>
      <c r="Y187" s="236">
        <v>0</v>
      </c>
      <c r="Z187" s="7">
        <v>0</v>
      </c>
      <c r="AA187" s="7">
        <v>0</v>
      </c>
      <c r="AB187" s="222"/>
      <c r="AC187" s="216">
        <f>W187+X187+Z187+AA187</f>
        <v>0</v>
      </c>
      <c r="AD187" s="333"/>
      <c r="AE187" s="9">
        <v>27500</v>
      </c>
      <c r="AF187" s="7">
        <v>0</v>
      </c>
      <c r="AG187" s="236">
        <v>0.125</v>
      </c>
      <c r="AH187" s="7">
        <v>0</v>
      </c>
      <c r="AI187" s="7">
        <v>0</v>
      </c>
      <c r="AJ187" s="222"/>
      <c r="AK187" s="216">
        <f>AE187+AF187+AH187+AI187</f>
        <v>27500</v>
      </c>
      <c r="AL187" s="333"/>
      <c r="AM187" s="9">
        <v>96800</v>
      </c>
      <c r="AN187" s="7">
        <v>0</v>
      </c>
      <c r="AO187" s="236">
        <v>0.39</v>
      </c>
      <c r="AP187" s="7">
        <v>0</v>
      </c>
      <c r="AQ187" s="7">
        <v>0</v>
      </c>
      <c r="AR187" s="92"/>
      <c r="AS187" s="216">
        <f>AM187+AN187+AP187+AQ187</f>
        <v>96800</v>
      </c>
      <c r="AT187" s="333"/>
      <c r="AU187" s="9">
        <v>13400</v>
      </c>
      <c r="AV187" s="7"/>
      <c r="AW187" s="236">
        <v>0.05</v>
      </c>
      <c r="AX187" s="7">
        <v>0</v>
      </c>
      <c r="AY187" s="7">
        <v>0</v>
      </c>
      <c r="AZ187" s="92"/>
      <c r="BA187" s="216">
        <f>AU187+AV187+AX187+AY187</f>
        <v>13400</v>
      </c>
    </row>
    <row r="188" spans="1:53" ht="12" customHeight="1" x14ac:dyDescent="0.2">
      <c r="A188" s="5" t="s">
        <v>797</v>
      </c>
      <c r="B188" s="5" t="s">
        <v>641</v>
      </c>
      <c r="C188" s="5" t="s">
        <v>56</v>
      </c>
      <c r="D188" s="5"/>
      <c r="E188" s="5" t="s">
        <v>644</v>
      </c>
      <c r="F188" s="9">
        <v>0</v>
      </c>
      <c r="G188" s="7">
        <v>0</v>
      </c>
      <c r="H188" s="236">
        <v>0</v>
      </c>
      <c r="I188" s="7">
        <v>0</v>
      </c>
      <c r="J188" s="7">
        <v>0</v>
      </c>
      <c r="K188" s="222"/>
      <c r="L188" s="216">
        <f>F188+G188+I188+J188</f>
        <v>0</v>
      </c>
      <c r="M188" s="333"/>
      <c r="N188" s="9">
        <v>0</v>
      </c>
      <c r="O188" s="7">
        <v>0</v>
      </c>
      <c r="P188" s="236">
        <v>0</v>
      </c>
      <c r="Q188" s="7">
        <v>0</v>
      </c>
      <c r="R188" s="7">
        <v>0</v>
      </c>
      <c r="S188" s="222"/>
      <c r="T188" s="357"/>
      <c r="U188" s="216">
        <f>N188+O188+Q188+R188</f>
        <v>0</v>
      </c>
      <c r="V188" s="333"/>
      <c r="W188" s="9">
        <v>0</v>
      </c>
      <c r="X188" s="7">
        <v>0</v>
      </c>
      <c r="Y188" s="236">
        <v>0</v>
      </c>
      <c r="Z188" s="7">
        <v>0</v>
      </c>
      <c r="AA188" s="7">
        <v>0</v>
      </c>
      <c r="AB188" s="222"/>
      <c r="AC188" s="216">
        <f>W188+X188+Z188+AA188</f>
        <v>0</v>
      </c>
      <c r="AD188" s="333"/>
      <c r="AE188" s="9">
        <v>16200</v>
      </c>
      <c r="AF188" s="7">
        <v>0</v>
      </c>
      <c r="AG188" s="236">
        <v>0.1</v>
      </c>
      <c r="AH188" s="7">
        <v>0</v>
      </c>
      <c r="AI188" s="7">
        <v>0</v>
      </c>
      <c r="AJ188" s="222"/>
      <c r="AK188" s="216">
        <f>AE188+AF188+AH188+AI188</f>
        <v>16200</v>
      </c>
      <c r="AL188" s="333"/>
      <c r="AM188" s="9">
        <v>107500</v>
      </c>
      <c r="AN188" s="7">
        <v>0</v>
      </c>
      <c r="AO188" s="236">
        <v>0.57999999999999996</v>
      </c>
      <c r="AP188" s="7">
        <v>0</v>
      </c>
      <c r="AQ188" s="7">
        <v>0</v>
      </c>
      <c r="AR188" s="92"/>
      <c r="AS188" s="216">
        <f>AM188+AN188+AP188+AQ188</f>
        <v>107500</v>
      </c>
      <c r="AT188" s="333"/>
      <c r="AU188" s="9">
        <v>89300</v>
      </c>
      <c r="AV188" s="7"/>
      <c r="AW188" s="236">
        <v>0.45</v>
      </c>
      <c r="AX188" s="7">
        <v>0</v>
      </c>
      <c r="AY188" s="7">
        <v>0</v>
      </c>
      <c r="AZ188" s="92"/>
      <c r="BA188" s="216">
        <f>AU188+AV188+AX188+AY188</f>
        <v>89300</v>
      </c>
    </row>
    <row r="189" spans="1:53" ht="12" customHeight="1" thickBot="1" x14ac:dyDescent="0.25">
      <c r="A189" s="551"/>
      <c r="B189" s="275"/>
      <c r="C189" s="255"/>
      <c r="D189" s="255"/>
      <c r="E189" s="225"/>
      <c r="F189" s="9"/>
      <c r="G189" s="222"/>
      <c r="H189" s="238"/>
      <c r="I189" s="222"/>
      <c r="J189" s="222"/>
      <c r="K189" s="222"/>
      <c r="L189" s="224"/>
      <c r="M189" s="333"/>
      <c r="N189" s="9"/>
      <c r="O189" s="222"/>
      <c r="P189" s="238"/>
      <c r="Q189" s="222"/>
      <c r="R189" s="222"/>
      <c r="S189" s="222"/>
      <c r="T189" s="357"/>
      <c r="U189" s="224"/>
      <c r="V189" s="333"/>
      <c r="W189" s="9"/>
      <c r="X189" s="222"/>
      <c r="Y189" s="238"/>
      <c r="Z189" s="222"/>
      <c r="AA189" s="222"/>
      <c r="AB189" s="222"/>
      <c r="AC189" s="224"/>
      <c r="AD189" s="333"/>
      <c r="AE189" s="9"/>
      <c r="AF189" s="7"/>
      <c r="AG189" s="236"/>
      <c r="AH189" s="7">
        <v>0</v>
      </c>
      <c r="AI189" s="7">
        <v>0</v>
      </c>
      <c r="AJ189" s="222"/>
      <c r="AK189" s="216">
        <f>AE189+AF189+AH189+AI189</f>
        <v>0</v>
      </c>
      <c r="AL189" s="333"/>
      <c r="AM189" s="9"/>
      <c r="AN189" s="7"/>
      <c r="AO189" s="236"/>
      <c r="AP189" s="222"/>
      <c r="AQ189" s="222"/>
      <c r="AR189" s="222"/>
      <c r="AS189" s="216">
        <f>AM189+AN189+AP189+AQ189</f>
        <v>0</v>
      </c>
      <c r="AT189" s="333"/>
      <c r="AU189" s="9"/>
      <c r="AV189" s="7"/>
      <c r="AW189" s="236"/>
      <c r="AX189" s="222"/>
      <c r="AY189" s="222"/>
      <c r="AZ189" s="222"/>
      <c r="BA189" s="216">
        <f>AU189+AV189+AX189+AY189</f>
        <v>0</v>
      </c>
    </row>
    <row r="190" spans="1:53" ht="12" customHeight="1" thickBot="1" x14ac:dyDescent="0.25">
      <c r="A190" s="244" t="s">
        <v>797</v>
      </c>
      <c r="B190" s="280" t="s">
        <v>14</v>
      </c>
      <c r="C190" s="253"/>
      <c r="D190" s="253"/>
      <c r="E190" s="10"/>
      <c r="F190" s="11">
        <f>SUM(F186:F189)</f>
        <v>0</v>
      </c>
      <c r="G190" s="12">
        <f>SUM(G186:G189)</f>
        <v>0</v>
      </c>
      <c r="H190" s="237">
        <f>SUM(H186:H189)</f>
        <v>0</v>
      </c>
      <c r="I190" s="12">
        <f>SUM(I186:I189)</f>
        <v>0</v>
      </c>
      <c r="J190" s="12">
        <f>SUM(J186:J189)</f>
        <v>0</v>
      </c>
      <c r="K190" s="12"/>
      <c r="L190" s="214">
        <f>SUM(L186:L189)</f>
        <v>0</v>
      </c>
      <c r="M190" s="330"/>
      <c r="N190" s="11">
        <f>SUM(N186:N189)</f>
        <v>0</v>
      </c>
      <c r="O190" s="12">
        <f>SUM(O186:O189)</f>
        <v>0</v>
      </c>
      <c r="P190" s="237">
        <f>SUM(P186:P189)</f>
        <v>0</v>
      </c>
      <c r="Q190" s="12">
        <f>SUM(Q186:Q189)</f>
        <v>0</v>
      </c>
      <c r="R190" s="12">
        <f>SUM(R186:R189)</f>
        <v>0</v>
      </c>
      <c r="S190" s="12"/>
      <c r="T190" s="356"/>
      <c r="U190" s="214">
        <f>SUM(U186:U189)</f>
        <v>0</v>
      </c>
      <c r="V190" s="330"/>
      <c r="W190" s="11">
        <f>SUM(W186:W189)</f>
        <v>0</v>
      </c>
      <c r="X190" s="12">
        <f>SUM(X186:X189)</f>
        <v>0</v>
      </c>
      <c r="Y190" s="237">
        <f>SUM(Y186:Y189)</f>
        <v>0</v>
      </c>
      <c r="Z190" s="12">
        <f>SUM(Z186:Z189)</f>
        <v>0</v>
      </c>
      <c r="AA190" s="12">
        <f>SUM(AA186:AA189)</f>
        <v>0</v>
      </c>
      <c r="AB190" s="12"/>
      <c r="AC190" s="214">
        <f>SUM(AC186:AC189)</f>
        <v>0</v>
      </c>
      <c r="AD190" s="330"/>
      <c r="AE190" s="11">
        <f>SUM(AE186:AE189)</f>
        <v>70900</v>
      </c>
      <c r="AF190" s="12">
        <f>SUM(AF186:AF189)</f>
        <v>6500</v>
      </c>
      <c r="AG190" s="237">
        <f>SUM(AG186:AG189)</f>
        <v>0.32500000000000001</v>
      </c>
      <c r="AH190" s="12">
        <f>SUM(AH186:AH189)</f>
        <v>0</v>
      </c>
      <c r="AI190" s="12">
        <f>SUM(AI186:AI189)</f>
        <v>0</v>
      </c>
      <c r="AJ190" s="12"/>
      <c r="AK190" s="214">
        <f>SUM(AK186:AK189)</f>
        <v>77400</v>
      </c>
      <c r="AL190" s="330"/>
      <c r="AM190" s="11">
        <f>SUM(AM186:AM189)</f>
        <v>279000</v>
      </c>
      <c r="AN190" s="12">
        <f>SUM(AN186:AN189)</f>
        <v>0</v>
      </c>
      <c r="AO190" s="237">
        <f>SUM(AO186:AO189)</f>
        <v>1.21</v>
      </c>
      <c r="AP190" s="12">
        <f>SUM(AP186:AP189)</f>
        <v>0</v>
      </c>
      <c r="AQ190" s="12">
        <f>SUM(AQ186:AQ189)</f>
        <v>2000</v>
      </c>
      <c r="AR190" s="12"/>
      <c r="AS190" s="214">
        <f>SUM(AS186:AS189)</f>
        <v>281000</v>
      </c>
      <c r="AT190" s="330"/>
      <c r="AU190" s="11">
        <f>SUM(AU186:AU189)</f>
        <v>168900</v>
      </c>
      <c r="AV190" s="12">
        <f>SUM(AV186:AV189)</f>
        <v>0</v>
      </c>
      <c r="AW190" s="237">
        <f>SUM(AW186:AW189)</f>
        <v>0.7</v>
      </c>
      <c r="AX190" s="12">
        <f>SUM(AX186:AX189)</f>
        <v>0</v>
      </c>
      <c r="AY190" s="12">
        <f>SUM(AY186:AY189)</f>
        <v>0</v>
      </c>
      <c r="AZ190" s="12"/>
      <c r="BA190" s="214">
        <f>SUM(BA186:BA189)</f>
        <v>168900</v>
      </c>
    </row>
    <row r="191" spans="1:53" ht="12.75" x14ac:dyDescent="0.2">
      <c r="A191"/>
      <c r="AS191" s="219">
        <f>SUM(AS1:AS190)/2</f>
        <v>2079234.540181444</v>
      </c>
      <c r="BA191" s="219">
        <f>SUM(BA1:BA190)/2</f>
        <v>709839</v>
      </c>
    </row>
  </sheetData>
  <autoFilter ref="A3:R184"/>
  <phoneticPr fontId="0" type="noConversion"/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"/>
  <sheetViews>
    <sheetView workbookViewId="0">
      <selection activeCell="B13" sqref="B13"/>
    </sheetView>
  </sheetViews>
  <sheetFormatPr defaultColWidth="11.85546875" defaultRowHeight="12" x14ac:dyDescent="0.2"/>
  <cols>
    <col min="1" max="1" width="29.140625" style="88" customWidth="1"/>
    <col min="2" max="2" width="30.42578125" style="88" customWidth="1"/>
    <col min="3" max="8" width="10.42578125" style="88" customWidth="1"/>
    <col min="9" max="9" width="1.5703125" style="88" customWidth="1"/>
    <col min="10" max="10" width="12.42578125" style="88" customWidth="1"/>
    <col min="11" max="11" width="10.42578125" style="295" customWidth="1"/>
    <col min="12" max="18" width="11.85546875" style="89" customWidth="1"/>
    <col min="19" max="19" width="8.85546875" style="88" customWidth="1"/>
    <col min="20" max="16384" width="11.85546875" style="88"/>
  </cols>
  <sheetData>
    <row r="1" spans="1:19" s="79" customFormat="1" ht="12.75" x14ac:dyDescent="0.2">
      <c r="A1" s="620">
        <v>40654</v>
      </c>
      <c r="B1" s="620"/>
      <c r="C1" s="620"/>
      <c r="D1" s="351"/>
      <c r="E1" s="568"/>
      <c r="F1" s="568"/>
      <c r="G1" s="568"/>
      <c r="H1" s="568"/>
      <c r="I1" s="77"/>
      <c r="J1" s="618" t="s">
        <v>75</v>
      </c>
      <c r="K1" s="502"/>
      <c r="L1" s="78"/>
      <c r="M1" s="78"/>
      <c r="N1" s="78"/>
      <c r="O1" s="78"/>
      <c r="P1" s="78"/>
      <c r="Q1" s="78"/>
      <c r="R1" s="78"/>
    </row>
    <row r="2" spans="1:19" s="79" customFormat="1" ht="36.75" thickBot="1" x14ac:dyDescent="0.25">
      <c r="A2" s="80" t="s">
        <v>30</v>
      </c>
      <c r="B2" s="80" t="s">
        <v>324</v>
      </c>
      <c r="C2" s="501" t="s">
        <v>467</v>
      </c>
      <c r="D2" s="501" t="s">
        <v>627</v>
      </c>
      <c r="E2" s="501" t="s">
        <v>628</v>
      </c>
      <c r="F2" s="501" t="s">
        <v>753</v>
      </c>
      <c r="G2" s="501" t="s">
        <v>795</v>
      </c>
      <c r="H2" s="501" t="s">
        <v>842</v>
      </c>
      <c r="I2" s="81"/>
      <c r="J2" s="619"/>
      <c r="K2" s="503" t="s">
        <v>364</v>
      </c>
      <c r="L2" s="82" t="s">
        <v>366</v>
      </c>
      <c r="M2" s="82" t="s">
        <v>630</v>
      </c>
      <c r="N2" s="82" t="s">
        <v>631</v>
      </c>
      <c r="O2" s="82" t="s">
        <v>754</v>
      </c>
      <c r="P2" s="82" t="s">
        <v>796</v>
      </c>
      <c r="Q2" s="82" t="s">
        <v>843</v>
      </c>
      <c r="R2" s="82" t="s">
        <v>76</v>
      </c>
      <c r="S2" s="80" t="s">
        <v>367</v>
      </c>
    </row>
    <row r="3" spans="1:19" s="87" customFormat="1" ht="23.25" customHeight="1" thickTop="1" x14ac:dyDescent="0.2">
      <c r="A3" s="210" t="s">
        <v>629</v>
      </c>
      <c r="B3" s="211"/>
      <c r="C3" s="84"/>
      <c r="D3" s="84"/>
      <c r="E3" s="84"/>
      <c r="F3" s="84"/>
      <c r="G3" s="84"/>
      <c r="H3" s="84"/>
      <c r="I3" s="85"/>
      <c r="J3" s="86"/>
      <c r="K3" s="291"/>
      <c r="L3" s="84"/>
      <c r="M3" s="84"/>
      <c r="N3" s="84"/>
      <c r="O3" s="84"/>
      <c r="P3" s="84"/>
      <c r="Q3" s="84"/>
      <c r="R3" s="78"/>
      <c r="S3" s="94"/>
    </row>
    <row r="4" spans="1:19" s="87" customFormat="1" ht="14.1" customHeight="1" x14ac:dyDescent="0.2">
      <c r="A4" s="206" t="s">
        <v>588</v>
      </c>
      <c r="B4" s="206" t="s">
        <v>588</v>
      </c>
      <c r="C4" s="498">
        <f>'MRB reports'!L8</f>
        <v>178000</v>
      </c>
      <c r="D4" s="498">
        <f>'MRB reports'!U8</f>
        <v>180000</v>
      </c>
      <c r="E4" s="498">
        <f>'MRB reports'!AC8</f>
        <v>170000</v>
      </c>
      <c r="F4" s="498">
        <f>'MRB reports'!AK8</f>
        <v>18400</v>
      </c>
      <c r="G4" s="498">
        <f>'MRB reports'!AS8</f>
        <v>0</v>
      </c>
      <c r="H4" s="498">
        <f>'MRB reports'!BA8</f>
        <v>0</v>
      </c>
      <c r="I4" s="85"/>
      <c r="J4" s="499">
        <f>C4+D4+E4+F4+G4+H4</f>
        <v>546400</v>
      </c>
      <c r="K4" s="500">
        <v>1</v>
      </c>
      <c r="L4" s="498">
        <f>C4*K4</f>
        <v>178000</v>
      </c>
      <c r="M4" s="498">
        <f>D4*K4</f>
        <v>180000</v>
      </c>
      <c r="N4" s="498">
        <f>E4*K4</f>
        <v>170000</v>
      </c>
      <c r="O4" s="498">
        <f>F4*K4</f>
        <v>18400</v>
      </c>
      <c r="P4" s="498">
        <f>G4*K4</f>
        <v>0</v>
      </c>
      <c r="Q4" s="498"/>
      <c r="R4" s="78">
        <f>L4+M4+N4+O4+P4+Q4</f>
        <v>546400</v>
      </c>
      <c r="S4" s="94">
        <f>J4/R4-1</f>
        <v>0</v>
      </c>
    </row>
    <row r="5" spans="1:19" s="87" customFormat="1" ht="14.1" customHeight="1" x14ac:dyDescent="0.2">
      <c r="A5" s="206" t="s">
        <v>794</v>
      </c>
      <c r="B5" s="206" t="s">
        <v>794</v>
      </c>
      <c r="C5" s="498">
        <f>'MRB reports'!L18</f>
        <v>0</v>
      </c>
      <c r="D5" s="498">
        <f>'MRB reports'!U18</f>
        <v>0</v>
      </c>
      <c r="E5" s="498">
        <f>'MRB reports'!AC18</f>
        <v>0</v>
      </c>
      <c r="F5" s="498">
        <f>'MRB reports'!AK18</f>
        <v>298870</v>
      </c>
      <c r="G5" s="498">
        <f>'MRB reports'!AS18</f>
        <v>333880</v>
      </c>
      <c r="H5" s="498">
        <f>'MRB reports'!BA18</f>
        <v>126500</v>
      </c>
      <c r="I5" s="85"/>
      <c r="J5" s="499">
        <f t="shared" ref="J5:J28" si="0">C5+D5+E5+F5+G5+H5</f>
        <v>759250</v>
      </c>
      <c r="K5" s="500">
        <v>1</v>
      </c>
      <c r="L5" s="498">
        <f>C5*K5</f>
        <v>0</v>
      </c>
      <c r="M5" s="498">
        <f>D5*K5</f>
        <v>0</v>
      </c>
      <c r="N5" s="498">
        <f>E5*K5</f>
        <v>0</v>
      </c>
      <c r="O5" s="498">
        <f>F5*K5</f>
        <v>298870</v>
      </c>
      <c r="P5" s="498">
        <f t="shared" ref="P5:P27" si="1">G5*K5</f>
        <v>333880</v>
      </c>
      <c r="Q5" s="498"/>
      <c r="R5" s="78">
        <f t="shared" ref="R5:R28" si="2">L5+M5+N5+O5+P5+Q5</f>
        <v>632750</v>
      </c>
      <c r="S5" s="94">
        <f t="shared" ref="S5:S22" si="3">J5/R5-1</f>
        <v>0.19992097984986179</v>
      </c>
    </row>
    <row r="6" spans="1:19" s="87" customFormat="1" ht="14.1" customHeight="1" x14ac:dyDescent="0.2">
      <c r="A6" s="206" t="s">
        <v>742</v>
      </c>
      <c r="B6" s="206" t="s">
        <v>742</v>
      </c>
      <c r="C6" s="498">
        <v>0</v>
      </c>
      <c r="D6" s="498">
        <f>'MRB reports'!U31</f>
        <v>188887</v>
      </c>
      <c r="E6" s="498">
        <f>'MRB reports'!AC31</f>
        <v>211355</v>
      </c>
      <c r="F6" s="498">
        <f>'MRB reports'!AK31</f>
        <v>96635</v>
      </c>
      <c r="G6" s="498">
        <f>'MRB reports'!AS31</f>
        <v>0</v>
      </c>
      <c r="H6" s="498">
        <f>'MRB reports'!BA31</f>
        <v>0</v>
      </c>
      <c r="I6" s="85"/>
      <c r="J6" s="499">
        <f t="shared" si="0"/>
        <v>496877</v>
      </c>
      <c r="K6" s="500">
        <v>1</v>
      </c>
      <c r="L6" s="498">
        <f t="shared" ref="L6:L27" si="4">C6*K6</f>
        <v>0</v>
      </c>
      <c r="M6" s="498">
        <f t="shared" ref="M6:M27" si="5">D6*K6</f>
        <v>188887</v>
      </c>
      <c r="N6" s="498">
        <f t="shared" ref="N6:N27" si="6">E6*K6</f>
        <v>211355</v>
      </c>
      <c r="O6" s="498">
        <f t="shared" ref="O6:O27" si="7">F6*K6</f>
        <v>96635</v>
      </c>
      <c r="P6" s="498">
        <f t="shared" si="1"/>
        <v>0</v>
      </c>
      <c r="Q6" s="498"/>
      <c r="R6" s="78">
        <f t="shared" si="2"/>
        <v>496877</v>
      </c>
      <c r="S6" s="94">
        <f t="shared" si="3"/>
        <v>0</v>
      </c>
    </row>
    <row r="7" spans="1:19" s="87" customFormat="1" ht="14.1" customHeight="1" x14ac:dyDescent="0.2">
      <c r="A7" s="206" t="s">
        <v>593</v>
      </c>
      <c r="B7" s="206" t="s">
        <v>593</v>
      </c>
      <c r="C7" s="498">
        <f>'MRB reports'!L23</f>
        <v>77810</v>
      </c>
      <c r="D7" s="498">
        <f>'MRB reports'!U23</f>
        <v>82305</v>
      </c>
      <c r="E7" s="498">
        <f>'MRB reports'!AC23</f>
        <v>50740</v>
      </c>
      <c r="F7" s="498">
        <f>'MRB reports'!AK23</f>
        <v>35036</v>
      </c>
      <c r="G7" s="498">
        <f>'MRB reports'!AS23</f>
        <v>0</v>
      </c>
      <c r="H7" s="498">
        <f>'MRB reports'!BA23</f>
        <v>0</v>
      </c>
      <c r="I7" s="85"/>
      <c r="J7" s="499">
        <f t="shared" si="0"/>
        <v>245891</v>
      </c>
      <c r="K7" s="500">
        <v>1</v>
      </c>
      <c r="L7" s="498">
        <f t="shared" si="4"/>
        <v>77810</v>
      </c>
      <c r="M7" s="498">
        <f t="shared" si="5"/>
        <v>82305</v>
      </c>
      <c r="N7" s="498">
        <f t="shared" si="6"/>
        <v>50740</v>
      </c>
      <c r="O7" s="498">
        <f t="shared" si="7"/>
        <v>35036</v>
      </c>
      <c r="P7" s="498">
        <f t="shared" si="1"/>
        <v>0</v>
      </c>
      <c r="Q7" s="498"/>
      <c r="R7" s="78">
        <f t="shared" si="2"/>
        <v>245891</v>
      </c>
      <c r="S7" s="94">
        <f t="shared" si="3"/>
        <v>0</v>
      </c>
    </row>
    <row r="8" spans="1:19" s="87" customFormat="1" ht="14.1" customHeight="1" x14ac:dyDescent="0.2">
      <c r="A8" s="206" t="s">
        <v>711</v>
      </c>
      <c r="B8" s="206" t="s">
        <v>711</v>
      </c>
      <c r="C8" s="498">
        <f>'MRB reports'!L57</f>
        <v>0</v>
      </c>
      <c r="D8" s="498">
        <f>'MRB reports'!U57</f>
        <v>185172</v>
      </c>
      <c r="E8" s="498">
        <f>'MRB reports'!AC57</f>
        <v>155210</v>
      </c>
      <c r="F8" s="498">
        <f>'MRB reports'!AK57</f>
        <v>55889</v>
      </c>
      <c r="G8" s="498">
        <f>'MRB reports'!AS57</f>
        <v>0</v>
      </c>
      <c r="H8" s="498">
        <f>'MRB reports'!BA57</f>
        <v>0</v>
      </c>
      <c r="I8" s="85"/>
      <c r="J8" s="499">
        <f t="shared" si="0"/>
        <v>396271</v>
      </c>
      <c r="K8" s="500">
        <v>1</v>
      </c>
      <c r="L8" s="498">
        <f t="shared" si="4"/>
        <v>0</v>
      </c>
      <c r="M8" s="498">
        <f t="shared" si="5"/>
        <v>185172</v>
      </c>
      <c r="N8" s="498">
        <f t="shared" si="6"/>
        <v>155210</v>
      </c>
      <c r="O8" s="498">
        <f t="shared" si="7"/>
        <v>55889</v>
      </c>
      <c r="P8" s="498">
        <f t="shared" si="1"/>
        <v>0</v>
      </c>
      <c r="Q8" s="498"/>
      <c r="R8" s="78">
        <f t="shared" si="2"/>
        <v>396271</v>
      </c>
      <c r="S8" s="94">
        <f t="shared" si="3"/>
        <v>0</v>
      </c>
    </row>
    <row r="9" spans="1:19" s="87" customFormat="1" ht="14.1" customHeight="1" x14ac:dyDescent="0.2">
      <c r="A9" s="206" t="s">
        <v>596</v>
      </c>
      <c r="B9" s="206" t="s">
        <v>596</v>
      </c>
      <c r="C9" s="498">
        <f>'MRB reports'!L40</f>
        <v>211906</v>
      </c>
      <c r="D9" s="498">
        <f>'MRB reports'!U40</f>
        <v>217864</v>
      </c>
      <c r="E9" s="498">
        <f>'MRB reports'!AC40</f>
        <v>246230</v>
      </c>
      <c r="F9" s="498">
        <f>'MRB reports'!AK40</f>
        <v>110038</v>
      </c>
      <c r="G9" s="498">
        <f>'MRB reports'!AS40</f>
        <v>0</v>
      </c>
      <c r="H9" s="498">
        <f>'MRB reports'!BA40</f>
        <v>0</v>
      </c>
      <c r="I9" s="85"/>
      <c r="J9" s="499">
        <f t="shared" si="0"/>
        <v>786038</v>
      </c>
      <c r="K9" s="500">
        <v>1</v>
      </c>
      <c r="L9" s="498">
        <f t="shared" si="4"/>
        <v>211906</v>
      </c>
      <c r="M9" s="498">
        <f t="shared" si="5"/>
        <v>217864</v>
      </c>
      <c r="N9" s="498">
        <f t="shared" si="6"/>
        <v>246230</v>
      </c>
      <c r="O9" s="498">
        <f t="shared" si="7"/>
        <v>110038</v>
      </c>
      <c r="P9" s="498">
        <f t="shared" si="1"/>
        <v>0</v>
      </c>
      <c r="Q9" s="498"/>
      <c r="R9" s="78">
        <f t="shared" si="2"/>
        <v>786038</v>
      </c>
      <c r="S9" s="94">
        <f t="shared" si="3"/>
        <v>0</v>
      </c>
    </row>
    <row r="10" spans="1:19" s="87" customFormat="1" ht="14.1" customHeight="1" x14ac:dyDescent="0.2">
      <c r="A10" s="454" t="s">
        <v>779</v>
      </c>
      <c r="B10" s="454" t="s">
        <v>779</v>
      </c>
      <c r="C10" s="498">
        <f>'MRB reports'!L50</f>
        <v>0</v>
      </c>
      <c r="D10" s="498">
        <f>'MRB reports'!U50</f>
        <v>0</v>
      </c>
      <c r="E10" s="498">
        <f>'MRB reports'!AC50</f>
        <v>0</v>
      </c>
      <c r="F10" s="498">
        <f>'MRB reports'!AK50</f>
        <v>332800.76798413572</v>
      </c>
      <c r="G10" s="498">
        <f>'MRB reports'!AS50</f>
        <v>464968.54018144414</v>
      </c>
      <c r="H10" s="498">
        <f>'MRB reports'!BA50</f>
        <v>0</v>
      </c>
      <c r="I10" s="85"/>
      <c r="J10" s="499">
        <f t="shared" si="0"/>
        <v>797769.3081655798</v>
      </c>
      <c r="K10" s="500">
        <v>1</v>
      </c>
      <c r="L10" s="498">
        <f>C10*K10</f>
        <v>0</v>
      </c>
      <c r="M10" s="498">
        <f>D10*K10</f>
        <v>0</v>
      </c>
      <c r="N10" s="498">
        <f>E10*K10</f>
        <v>0</v>
      </c>
      <c r="O10" s="498">
        <f>F10*K10</f>
        <v>332800.76798413572</v>
      </c>
      <c r="P10" s="498">
        <f t="shared" si="1"/>
        <v>464968.54018144414</v>
      </c>
      <c r="Q10" s="498"/>
      <c r="R10" s="78">
        <f t="shared" si="2"/>
        <v>797769.3081655798</v>
      </c>
      <c r="S10" s="94">
        <f t="shared" si="3"/>
        <v>0</v>
      </c>
    </row>
    <row r="11" spans="1:19" s="87" customFormat="1" ht="14.1" customHeight="1" x14ac:dyDescent="0.2">
      <c r="A11" s="206" t="s">
        <v>597</v>
      </c>
      <c r="B11" s="206" t="s">
        <v>597</v>
      </c>
      <c r="C11" s="498">
        <f>'MRB reports'!L64</f>
        <v>202880</v>
      </c>
      <c r="D11" s="498">
        <f>'MRB reports'!U64</f>
        <v>141630</v>
      </c>
      <c r="E11" s="498">
        <f>'MRB reports'!AC64</f>
        <v>0</v>
      </c>
      <c r="F11" s="498">
        <f>'MRB reports'!AK64</f>
        <v>22500</v>
      </c>
      <c r="G11" s="498">
        <f>'MRB reports'!AS64</f>
        <v>0</v>
      </c>
      <c r="H11" s="498">
        <f>'MRB reports'!BA64</f>
        <v>0</v>
      </c>
      <c r="I11" s="85"/>
      <c r="J11" s="499">
        <f t="shared" si="0"/>
        <v>367010</v>
      </c>
      <c r="K11" s="500">
        <v>1</v>
      </c>
      <c r="L11" s="498">
        <f t="shared" si="4"/>
        <v>202880</v>
      </c>
      <c r="M11" s="498">
        <f t="shared" si="5"/>
        <v>141630</v>
      </c>
      <c r="N11" s="498">
        <f t="shared" si="6"/>
        <v>0</v>
      </c>
      <c r="O11" s="498">
        <f t="shared" si="7"/>
        <v>22500</v>
      </c>
      <c r="P11" s="498">
        <f t="shared" si="1"/>
        <v>0</v>
      </c>
      <c r="Q11" s="498"/>
      <c r="R11" s="78">
        <f t="shared" si="2"/>
        <v>367010</v>
      </c>
      <c r="S11" s="94">
        <f t="shared" si="3"/>
        <v>0</v>
      </c>
    </row>
    <row r="12" spans="1:19" s="87" customFormat="1" ht="14.1" customHeight="1" x14ac:dyDescent="0.2">
      <c r="A12" s="206" t="s">
        <v>786</v>
      </c>
      <c r="B12" s="206" t="s">
        <v>786</v>
      </c>
      <c r="C12" s="498">
        <f>'MRB reports'!L72</f>
        <v>140000</v>
      </c>
      <c r="D12" s="498">
        <f>'MRB reports'!U72</f>
        <v>170000.1</v>
      </c>
      <c r="E12" s="498">
        <f>'MRB reports'!AC72</f>
        <v>200000.1</v>
      </c>
      <c r="F12" s="498">
        <f>'MRB reports'!AK72</f>
        <v>35500</v>
      </c>
      <c r="G12" s="498">
        <f>'MRB reports'!AS72</f>
        <v>0</v>
      </c>
      <c r="H12" s="498">
        <f>'MRB reports'!BA72</f>
        <v>0</v>
      </c>
      <c r="I12" s="85"/>
      <c r="J12" s="499">
        <f t="shared" si="0"/>
        <v>545500.19999999995</v>
      </c>
      <c r="K12" s="500">
        <v>1</v>
      </c>
      <c r="L12" s="498">
        <f t="shared" si="4"/>
        <v>140000</v>
      </c>
      <c r="M12" s="498">
        <f t="shared" si="5"/>
        <v>170000.1</v>
      </c>
      <c r="N12" s="498">
        <f t="shared" si="6"/>
        <v>200000.1</v>
      </c>
      <c r="O12" s="498">
        <f t="shared" si="7"/>
        <v>35500</v>
      </c>
      <c r="P12" s="498">
        <f t="shared" si="1"/>
        <v>0</v>
      </c>
      <c r="Q12" s="498"/>
      <c r="R12" s="78">
        <f t="shared" si="2"/>
        <v>545500.19999999995</v>
      </c>
      <c r="S12" s="94">
        <f t="shared" si="3"/>
        <v>0</v>
      </c>
    </row>
    <row r="13" spans="1:19" s="87" customFormat="1" ht="14.1" customHeight="1" x14ac:dyDescent="0.2">
      <c r="A13" s="206" t="s">
        <v>787</v>
      </c>
      <c r="B13" s="206" t="s">
        <v>787</v>
      </c>
      <c r="C13" s="498">
        <f>'MRB reports'!L79</f>
        <v>0</v>
      </c>
      <c r="D13" s="498">
        <f>'MRB reports'!U79</f>
        <v>0</v>
      </c>
      <c r="E13" s="498">
        <f>'MRB reports'!AC79</f>
        <v>0</v>
      </c>
      <c r="F13" s="498">
        <f>'MRB reports'!AK79</f>
        <v>200000</v>
      </c>
      <c r="G13" s="498">
        <f>'MRB reports'!AS79</f>
        <v>200000</v>
      </c>
      <c r="H13" s="498">
        <f>'MRB reports'!BA79</f>
        <v>125000</v>
      </c>
      <c r="I13" s="85"/>
      <c r="J13" s="499">
        <f t="shared" si="0"/>
        <v>525000</v>
      </c>
      <c r="K13" s="500">
        <v>1</v>
      </c>
      <c r="L13" s="498">
        <f>C13*K13</f>
        <v>0</v>
      </c>
      <c r="M13" s="498">
        <f>D13*K13</f>
        <v>0</v>
      </c>
      <c r="N13" s="498">
        <f>E13*K13</f>
        <v>0</v>
      </c>
      <c r="O13" s="498">
        <f>F13*K13</f>
        <v>200000</v>
      </c>
      <c r="P13" s="498">
        <f t="shared" si="1"/>
        <v>200000</v>
      </c>
      <c r="Q13" s="498"/>
      <c r="R13" s="78">
        <f t="shared" si="2"/>
        <v>400000</v>
      </c>
      <c r="S13" s="94">
        <f t="shared" si="3"/>
        <v>0.3125</v>
      </c>
    </row>
    <row r="14" spans="1:19" s="87" customFormat="1" ht="14.1" customHeight="1" x14ac:dyDescent="0.2">
      <c r="A14" s="63" t="s">
        <v>834</v>
      </c>
      <c r="B14" s="63" t="s">
        <v>834</v>
      </c>
      <c r="C14" s="498">
        <f>'MRB reports'!L96</f>
        <v>174428</v>
      </c>
      <c r="D14" s="498">
        <f>'MRB reports'!U96</f>
        <v>152810</v>
      </c>
      <c r="E14" s="498">
        <f>'MRB reports'!AC96</f>
        <v>96465</v>
      </c>
      <c r="F14" s="498">
        <f>'MRB reports'!AK96</f>
        <v>26000</v>
      </c>
      <c r="G14" s="498">
        <f>'MRB reports'!AS96</f>
        <v>0</v>
      </c>
      <c r="H14" s="498">
        <f>'MRB reports'!BA96</f>
        <v>0</v>
      </c>
      <c r="I14" s="85"/>
      <c r="J14" s="499">
        <f t="shared" si="0"/>
        <v>449703</v>
      </c>
      <c r="K14" s="500">
        <v>1</v>
      </c>
      <c r="L14" s="498">
        <f t="shared" si="4"/>
        <v>174428</v>
      </c>
      <c r="M14" s="498">
        <f t="shared" si="5"/>
        <v>152810</v>
      </c>
      <c r="N14" s="498">
        <f t="shared" si="6"/>
        <v>96465</v>
      </c>
      <c r="O14" s="498">
        <f t="shared" si="7"/>
        <v>26000</v>
      </c>
      <c r="P14" s="498">
        <f t="shared" si="1"/>
        <v>0</v>
      </c>
      <c r="Q14" s="498"/>
      <c r="R14" s="78">
        <f t="shared" si="2"/>
        <v>449703</v>
      </c>
      <c r="S14" s="94">
        <f t="shared" si="3"/>
        <v>0</v>
      </c>
    </row>
    <row r="15" spans="1:19" s="87" customFormat="1" ht="14.1" customHeight="1" x14ac:dyDescent="0.2">
      <c r="A15" s="63" t="s">
        <v>835</v>
      </c>
      <c r="B15" s="63" t="s">
        <v>835</v>
      </c>
      <c r="C15" s="498">
        <f>'MRB reports'!L101</f>
        <v>0</v>
      </c>
      <c r="D15" s="498">
        <f>'MRB reports'!U101</f>
        <v>0</v>
      </c>
      <c r="E15" s="498">
        <f>'MRB reports'!AC101</f>
        <v>0</v>
      </c>
      <c r="F15" s="498">
        <f>'MRB reports'!AK101</f>
        <v>142700</v>
      </c>
      <c r="G15" s="498">
        <f>'MRB reports'!AS101</f>
        <v>159000</v>
      </c>
      <c r="H15" s="498">
        <f>'MRB reports'!BA101</f>
        <v>0</v>
      </c>
      <c r="I15" s="85"/>
      <c r="J15" s="499">
        <f t="shared" si="0"/>
        <v>301700</v>
      </c>
      <c r="K15" s="500">
        <v>1</v>
      </c>
      <c r="L15" s="498">
        <f>C15*K15</f>
        <v>0</v>
      </c>
      <c r="M15" s="498">
        <f>D15*K15</f>
        <v>0</v>
      </c>
      <c r="N15" s="498">
        <f>E15*K15</f>
        <v>0</v>
      </c>
      <c r="O15" s="498">
        <f>F15*K15</f>
        <v>142700</v>
      </c>
      <c r="P15" s="498">
        <f>G15*K15</f>
        <v>159000</v>
      </c>
      <c r="Q15" s="498"/>
      <c r="R15" s="78">
        <f t="shared" si="2"/>
        <v>301700</v>
      </c>
      <c r="S15" s="94">
        <f>J15/R15-1</f>
        <v>0</v>
      </c>
    </row>
    <row r="16" spans="1:19" s="87" customFormat="1" ht="14.1" customHeight="1" x14ac:dyDescent="0.2">
      <c r="A16" s="206" t="s">
        <v>715</v>
      </c>
      <c r="B16" s="206" t="s">
        <v>715</v>
      </c>
      <c r="C16" s="498">
        <f>'MRB reports'!L84</f>
        <v>0</v>
      </c>
      <c r="D16" s="498">
        <f>'MRB reports'!U84</f>
        <v>124920</v>
      </c>
      <c r="E16" s="498">
        <f>'MRB reports'!AC84</f>
        <v>61200</v>
      </c>
      <c r="F16" s="498">
        <f>'MRB reports'!AK84</f>
        <v>0</v>
      </c>
      <c r="G16" s="498">
        <f>'MRB reports'!AS84</f>
        <v>0</v>
      </c>
      <c r="H16" s="498">
        <f>'MRB reports'!BA84</f>
        <v>0</v>
      </c>
      <c r="I16" s="85"/>
      <c r="J16" s="499">
        <f t="shared" si="0"/>
        <v>186120</v>
      </c>
      <c r="K16" s="500">
        <v>1</v>
      </c>
      <c r="L16" s="498">
        <f t="shared" si="4"/>
        <v>0</v>
      </c>
      <c r="M16" s="498">
        <f t="shared" si="5"/>
        <v>124920</v>
      </c>
      <c r="N16" s="498">
        <f t="shared" si="6"/>
        <v>61200</v>
      </c>
      <c r="O16" s="498">
        <f t="shared" si="7"/>
        <v>0</v>
      </c>
      <c r="P16" s="498">
        <f t="shared" si="1"/>
        <v>0</v>
      </c>
      <c r="Q16" s="498"/>
      <c r="R16" s="78">
        <f t="shared" si="2"/>
        <v>186120</v>
      </c>
      <c r="S16" s="94">
        <f t="shared" si="3"/>
        <v>0</v>
      </c>
    </row>
    <row r="17" spans="1:19" s="87" customFormat="1" ht="14.1" customHeight="1" x14ac:dyDescent="0.2">
      <c r="A17" s="63" t="s">
        <v>756</v>
      </c>
      <c r="B17" s="63" t="s">
        <v>756</v>
      </c>
      <c r="C17" s="498">
        <f>'MRB reports'!L106</f>
        <v>0</v>
      </c>
      <c r="D17" s="498">
        <f>'MRB reports'!U106</f>
        <v>0</v>
      </c>
      <c r="E17" s="498">
        <f>'MRB reports'!AC106</f>
        <v>98500</v>
      </c>
      <c r="F17" s="498">
        <f>'MRB reports'!AK106</f>
        <v>85500</v>
      </c>
      <c r="G17" s="498">
        <f>'MRB reports'!AS106</f>
        <v>0</v>
      </c>
      <c r="H17" s="498">
        <f>'MRB reports'!BA106</f>
        <v>0</v>
      </c>
      <c r="I17" s="85"/>
      <c r="J17" s="499">
        <f t="shared" si="0"/>
        <v>184000</v>
      </c>
      <c r="K17" s="500">
        <v>1</v>
      </c>
      <c r="L17" s="498">
        <f>C17*K17</f>
        <v>0</v>
      </c>
      <c r="M17" s="498">
        <f>D17*K17</f>
        <v>0</v>
      </c>
      <c r="N17" s="498">
        <f>E17*K17</f>
        <v>98500</v>
      </c>
      <c r="O17" s="498">
        <f>F17*K17</f>
        <v>85500</v>
      </c>
      <c r="P17" s="498">
        <f t="shared" si="1"/>
        <v>0</v>
      </c>
      <c r="Q17" s="498"/>
      <c r="R17" s="78">
        <f t="shared" si="2"/>
        <v>184000</v>
      </c>
      <c r="S17" s="94">
        <f t="shared" si="3"/>
        <v>0</v>
      </c>
    </row>
    <row r="18" spans="1:19" s="87" customFormat="1" ht="14.1" customHeight="1" x14ac:dyDescent="0.2">
      <c r="A18" s="206" t="s">
        <v>728</v>
      </c>
      <c r="B18" s="206" t="s">
        <v>728</v>
      </c>
      <c r="C18" s="498">
        <f>'MRB reports'!L89</f>
        <v>0</v>
      </c>
      <c r="D18" s="498">
        <f>'MRB reports'!U89</f>
        <v>30000</v>
      </c>
      <c r="E18" s="498">
        <f>'MRB reports'!AC89</f>
        <v>100000</v>
      </c>
      <c r="F18" s="498">
        <f>'MRB reports'!AK89</f>
        <v>0</v>
      </c>
      <c r="G18" s="498">
        <f>'MRB reports'!AS89</f>
        <v>0</v>
      </c>
      <c r="H18" s="498">
        <f>'MRB reports'!BA89</f>
        <v>0</v>
      </c>
      <c r="I18" s="85"/>
      <c r="J18" s="499">
        <f t="shared" si="0"/>
        <v>130000</v>
      </c>
      <c r="K18" s="500">
        <v>1</v>
      </c>
      <c r="L18" s="498">
        <f t="shared" si="4"/>
        <v>0</v>
      </c>
      <c r="M18" s="498">
        <f t="shared" si="5"/>
        <v>30000</v>
      </c>
      <c r="N18" s="498">
        <f t="shared" si="6"/>
        <v>100000</v>
      </c>
      <c r="O18" s="498">
        <f t="shared" si="7"/>
        <v>0</v>
      </c>
      <c r="P18" s="498">
        <f t="shared" si="1"/>
        <v>0</v>
      </c>
      <c r="Q18" s="498"/>
      <c r="R18" s="78">
        <f t="shared" si="2"/>
        <v>130000</v>
      </c>
      <c r="S18" s="94">
        <f t="shared" si="3"/>
        <v>0</v>
      </c>
    </row>
    <row r="19" spans="1:19" s="87" customFormat="1" ht="14.1" customHeight="1" x14ac:dyDescent="0.2">
      <c r="A19" s="206" t="s">
        <v>607</v>
      </c>
      <c r="B19" s="63" t="s">
        <v>607</v>
      </c>
      <c r="C19" s="498">
        <f>'MRB reports'!L118</f>
        <v>135400</v>
      </c>
      <c r="D19" s="498">
        <f>'MRB reports'!U118</f>
        <v>233172</v>
      </c>
      <c r="E19" s="498">
        <f>'MRB reports'!AC118</f>
        <v>239162</v>
      </c>
      <c r="F19" s="498">
        <f>'MRB reports'!AK118</f>
        <v>30538</v>
      </c>
      <c r="G19" s="498">
        <f>'MRB reports'!AS118</f>
        <v>0</v>
      </c>
      <c r="H19" s="498">
        <f>'MRB reports'!BA118</f>
        <v>0</v>
      </c>
      <c r="I19" s="85"/>
      <c r="J19" s="499">
        <f t="shared" si="0"/>
        <v>638272</v>
      </c>
      <c r="K19" s="500">
        <v>1</v>
      </c>
      <c r="L19" s="498">
        <f t="shared" si="4"/>
        <v>135400</v>
      </c>
      <c r="M19" s="498">
        <f t="shared" si="5"/>
        <v>233172</v>
      </c>
      <c r="N19" s="498">
        <f t="shared" si="6"/>
        <v>239162</v>
      </c>
      <c r="O19" s="498">
        <f t="shared" si="7"/>
        <v>30538</v>
      </c>
      <c r="P19" s="498">
        <f t="shared" si="1"/>
        <v>0</v>
      </c>
      <c r="Q19" s="498"/>
      <c r="R19" s="78">
        <f t="shared" si="2"/>
        <v>638272</v>
      </c>
      <c r="S19" s="94">
        <f t="shared" si="3"/>
        <v>0</v>
      </c>
    </row>
    <row r="20" spans="1:19" s="87" customFormat="1" ht="14.1" customHeight="1" x14ac:dyDescent="0.2">
      <c r="A20" s="63" t="s">
        <v>785</v>
      </c>
      <c r="B20" s="63" t="s">
        <v>785</v>
      </c>
      <c r="C20" s="498">
        <f>'MRB reports'!L127</f>
        <v>0</v>
      </c>
      <c r="D20" s="498">
        <f>'MRB reports'!U127</f>
        <v>0</v>
      </c>
      <c r="E20" s="498">
        <f>'MRB reports'!AC127</f>
        <v>0</v>
      </c>
      <c r="F20" s="498">
        <f>'MRB reports'!AK127</f>
        <v>330150</v>
      </c>
      <c r="G20" s="498">
        <f>'MRB reports'!AS127</f>
        <v>358023</v>
      </c>
      <c r="H20" s="498">
        <f>'MRB reports'!BA127</f>
        <v>90387</v>
      </c>
      <c r="I20" s="85"/>
      <c r="J20" s="499">
        <f t="shared" si="0"/>
        <v>778560</v>
      </c>
      <c r="K20" s="500">
        <v>1</v>
      </c>
      <c r="L20" s="498">
        <f>C20*K20</f>
        <v>0</v>
      </c>
      <c r="M20" s="498">
        <f>D20*K20</f>
        <v>0</v>
      </c>
      <c r="N20" s="498">
        <f>E20*K20</f>
        <v>0</v>
      </c>
      <c r="O20" s="498">
        <f>F20*K20</f>
        <v>330150</v>
      </c>
      <c r="P20" s="498">
        <f t="shared" si="1"/>
        <v>358023</v>
      </c>
      <c r="Q20" s="498"/>
      <c r="R20" s="78">
        <f t="shared" si="2"/>
        <v>688173</v>
      </c>
      <c r="S20" s="94">
        <f t="shared" si="3"/>
        <v>0.13134342672554711</v>
      </c>
    </row>
    <row r="21" spans="1:19" s="87" customFormat="1" ht="14.1" customHeight="1" x14ac:dyDescent="0.2">
      <c r="A21" s="63" t="s">
        <v>791</v>
      </c>
      <c r="B21" s="63" t="s">
        <v>791</v>
      </c>
      <c r="C21" s="498">
        <f>'MRB reports'!L134</f>
        <v>178565</v>
      </c>
      <c r="D21" s="498">
        <f>'MRB reports'!U134</f>
        <v>181463</v>
      </c>
      <c r="E21" s="498">
        <f>'MRB reports'!AC134</f>
        <v>157174</v>
      </c>
      <c r="F21" s="498">
        <f>'MRB reports'!AK134</f>
        <v>6545</v>
      </c>
      <c r="G21" s="498">
        <f>'MRB reports'!AS134</f>
        <v>0</v>
      </c>
      <c r="H21" s="498">
        <f>'MRB reports'!BA134</f>
        <v>0</v>
      </c>
      <c r="I21" s="85"/>
      <c r="J21" s="499">
        <f t="shared" si="0"/>
        <v>523747</v>
      </c>
      <c r="K21" s="500">
        <v>1</v>
      </c>
      <c r="L21" s="498">
        <f t="shared" si="4"/>
        <v>178565</v>
      </c>
      <c r="M21" s="498">
        <f t="shared" si="5"/>
        <v>181463</v>
      </c>
      <c r="N21" s="498">
        <f t="shared" si="6"/>
        <v>157174</v>
      </c>
      <c r="O21" s="498">
        <f t="shared" si="7"/>
        <v>6545</v>
      </c>
      <c r="P21" s="498">
        <f t="shared" si="1"/>
        <v>0</v>
      </c>
      <c r="Q21" s="498"/>
      <c r="R21" s="78">
        <f t="shared" si="2"/>
        <v>523747</v>
      </c>
      <c r="S21" s="94">
        <f t="shared" si="3"/>
        <v>0</v>
      </c>
    </row>
    <row r="22" spans="1:19" s="87" customFormat="1" ht="14.1" customHeight="1" x14ac:dyDescent="0.2">
      <c r="A22" s="63" t="s">
        <v>792</v>
      </c>
      <c r="B22" s="63" t="s">
        <v>792</v>
      </c>
      <c r="C22" s="498">
        <f>'MRB reports'!L140</f>
        <v>0</v>
      </c>
      <c r="D22" s="498">
        <f>'MRB reports'!U140</f>
        <v>0</v>
      </c>
      <c r="E22" s="498">
        <f>'MRB reports'!AC140</f>
        <v>0</v>
      </c>
      <c r="F22" s="498">
        <f>'MRB reports'!AK140</f>
        <v>181030</v>
      </c>
      <c r="G22" s="498">
        <f>'MRB reports'!AS140</f>
        <v>189824</v>
      </c>
      <c r="H22" s="498">
        <f>'MRB reports'!BA140</f>
        <v>199052</v>
      </c>
      <c r="I22" s="85"/>
      <c r="J22" s="499">
        <f t="shared" si="0"/>
        <v>569906</v>
      </c>
      <c r="K22" s="500">
        <v>1</v>
      </c>
      <c r="L22" s="498">
        <f>C22*K22</f>
        <v>0</v>
      </c>
      <c r="M22" s="498">
        <f>D22*K22</f>
        <v>0</v>
      </c>
      <c r="N22" s="498">
        <f>E22*K22</f>
        <v>0</v>
      </c>
      <c r="O22" s="498">
        <f>F22*K22</f>
        <v>181030</v>
      </c>
      <c r="P22" s="498">
        <f t="shared" si="1"/>
        <v>189824</v>
      </c>
      <c r="Q22" s="498"/>
      <c r="R22" s="78">
        <f t="shared" si="2"/>
        <v>370854</v>
      </c>
      <c r="S22" s="94">
        <f t="shared" si="3"/>
        <v>0.53673952552756621</v>
      </c>
    </row>
    <row r="23" spans="1:19" s="87" customFormat="1" ht="14.1" customHeight="1" x14ac:dyDescent="0.2">
      <c r="A23" s="206" t="s">
        <v>730</v>
      </c>
      <c r="B23" s="63" t="s">
        <v>730</v>
      </c>
      <c r="C23" s="498">
        <f>'MRB reports'!L149</f>
        <v>0</v>
      </c>
      <c r="D23" s="498">
        <f>'MRB reports'!U149</f>
        <v>187873</v>
      </c>
      <c r="E23" s="498">
        <f>'MRB reports'!AC149</f>
        <v>165725</v>
      </c>
      <c r="F23" s="498">
        <f>'MRB reports'!AK149</f>
        <v>50951</v>
      </c>
      <c r="G23" s="498">
        <f>'MRB reports'!AS149</f>
        <v>0</v>
      </c>
      <c r="H23" s="498">
        <f>'MRB reports'!BA149</f>
        <v>0</v>
      </c>
      <c r="I23" s="85"/>
      <c r="J23" s="499">
        <f t="shared" si="0"/>
        <v>404549</v>
      </c>
      <c r="K23" s="500">
        <v>1</v>
      </c>
      <c r="L23" s="498">
        <f t="shared" si="4"/>
        <v>0</v>
      </c>
      <c r="M23" s="498">
        <f t="shared" si="5"/>
        <v>187873</v>
      </c>
      <c r="N23" s="498">
        <f t="shared" si="6"/>
        <v>165725</v>
      </c>
      <c r="O23" s="498">
        <f t="shared" si="7"/>
        <v>50951</v>
      </c>
      <c r="P23" s="498">
        <f t="shared" si="1"/>
        <v>0</v>
      </c>
      <c r="Q23" s="498"/>
      <c r="R23" s="78">
        <f t="shared" si="2"/>
        <v>404549</v>
      </c>
      <c r="S23" s="94">
        <f t="shared" ref="S23:S29" si="8">J23/R23-1</f>
        <v>0</v>
      </c>
    </row>
    <row r="24" spans="1:19" s="87" customFormat="1" ht="14.1" customHeight="1" x14ac:dyDescent="0.2">
      <c r="A24" s="206" t="s">
        <v>612</v>
      </c>
      <c r="B24" s="206" t="s">
        <v>612</v>
      </c>
      <c r="C24" s="498">
        <f>'MRB reports'!L155</f>
        <v>116528</v>
      </c>
      <c r="D24" s="498">
        <f>'MRB reports'!U155</f>
        <v>0</v>
      </c>
      <c r="E24" s="498">
        <f>'MRB reports'!AC155</f>
        <v>0</v>
      </c>
      <c r="F24" s="498">
        <f>'MRB reports'!AK155</f>
        <v>0</v>
      </c>
      <c r="G24" s="498">
        <f>'MRB reports'!AS155</f>
        <v>0</v>
      </c>
      <c r="H24" s="498">
        <f>'MRB reports'!BA155</f>
        <v>0</v>
      </c>
      <c r="I24" s="85"/>
      <c r="J24" s="499">
        <f t="shared" si="0"/>
        <v>116528</v>
      </c>
      <c r="K24" s="500">
        <v>1</v>
      </c>
      <c r="L24" s="498">
        <f t="shared" si="4"/>
        <v>116528</v>
      </c>
      <c r="M24" s="498">
        <f t="shared" si="5"/>
        <v>0</v>
      </c>
      <c r="N24" s="498">
        <f t="shared" si="6"/>
        <v>0</v>
      </c>
      <c r="O24" s="498">
        <f t="shared" si="7"/>
        <v>0</v>
      </c>
      <c r="P24" s="498">
        <f t="shared" si="1"/>
        <v>0</v>
      </c>
      <c r="Q24" s="498"/>
      <c r="R24" s="78">
        <f t="shared" si="2"/>
        <v>116528</v>
      </c>
      <c r="S24" s="94">
        <f t="shared" si="8"/>
        <v>0</v>
      </c>
    </row>
    <row r="25" spans="1:19" s="87" customFormat="1" ht="14.1" customHeight="1" x14ac:dyDescent="0.2">
      <c r="A25" s="206" t="s">
        <v>614</v>
      </c>
      <c r="B25" s="206" t="s">
        <v>614</v>
      </c>
      <c r="C25" s="498">
        <f>'MRB reports'!L168</f>
        <v>444876</v>
      </c>
      <c r="D25" s="498">
        <f>'MRB reports'!U168</f>
        <v>423075.45600000001</v>
      </c>
      <c r="E25" s="498">
        <f>'MRB reports'!AC168</f>
        <v>241119</v>
      </c>
      <c r="F25" s="498">
        <f>'MRB reports'!AK168</f>
        <v>25000</v>
      </c>
      <c r="G25" s="498">
        <f>'MRB reports'!AS168</f>
        <v>0</v>
      </c>
      <c r="H25" s="498">
        <f>'MRB reports'!BA168</f>
        <v>0</v>
      </c>
      <c r="I25" s="85"/>
      <c r="J25" s="499">
        <f t="shared" si="0"/>
        <v>1134070.456</v>
      </c>
      <c r="K25" s="500">
        <v>1</v>
      </c>
      <c r="L25" s="498">
        <f t="shared" si="4"/>
        <v>444876</v>
      </c>
      <c r="M25" s="498">
        <f t="shared" si="5"/>
        <v>423075.45600000001</v>
      </c>
      <c r="N25" s="498">
        <f t="shared" si="6"/>
        <v>241119</v>
      </c>
      <c r="O25" s="498">
        <f t="shared" si="7"/>
        <v>25000</v>
      </c>
      <c r="P25" s="498">
        <f t="shared" si="1"/>
        <v>0</v>
      </c>
      <c r="Q25" s="498"/>
      <c r="R25" s="78">
        <f t="shared" si="2"/>
        <v>1134070.456</v>
      </c>
      <c r="S25" s="94">
        <f t="shared" si="8"/>
        <v>0</v>
      </c>
    </row>
    <row r="26" spans="1:19" s="87" customFormat="1" ht="14.1" customHeight="1" x14ac:dyDescent="0.2">
      <c r="A26" s="206" t="s">
        <v>621</v>
      </c>
      <c r="B26" s="206" t="s">
        <v>621</v>
      </c>
      <c r="C26" s="498">
        <f>'MRB reports'!L176</f>
        <v>115083</v>
      </c>
      <c r="D26" s="498">
        <f>'MRB reports'!U176</f>
        <v>152045.57399999999</v>
      </c>
      <c r="E26" s="498">
        <f>'MRB reports'!AC176</f>
        <v>132615</v>
      </c>
      <c r="F26" s="498">
        <f>'MRB reports'!AK176</f>
        <v>164771</v>
      </c>
      <c r="G26" s="498">
        <f>'MRB reports'!AS176</f>
        <v>185078</v>
      </c>
      <c r="H26" s="498">
        <f>'MRB reports'!BA176</f>
        <v>0</v>
      </c>
      <c r="I26" s="85"/>
      <c r="J26" s="499">
        <f t="shared" si="0"/>
        <v>749592.57400000002</v>
      </c>
      <c r="K26" s="500">
        <v>1</v>
      </c>
      <c r="L26" s="498">
        <f t="shared" si="4"/>
        <v>115083</v>
      </c>
      <c r="M26" s="498">
        <f t="shared" si="5"/>
        <v>152045.57399999999</v>
      </c>
      <c r="N26" s="498">
        <f t="shared" si="6"/>
        <v>132615</v>
      </c>
      <c r="O26" s="498">
        <f t="shared" si="7"/>
        <v>164771</v>
      </c>
      <c r="P26" s="498">
        <f t="shared" si="1"/>
        <v>185078</v>
      </c>
      <c r="Q26" s="498"/>
      <c r="R26" s="78">
        <f t="shared" si="2"/>
        <v>749592.57400000002</v>
      </c>
      <c r="S26" s="94">
        <f t="shared" si="8"/>
        <v>0</v>
      </c>
    </row>
    <row r="27" spans="1:19" s="87" customFormat="1" ht="14.1" customHeight="1" x14ac:dyDescent="0.2">
      <c r="A27" s="206" t="s">
        <v>624</v>
      </c>
      <c r="B27" s="206" t="s">
        <v>624</v>
      </c>
      <c r="C27" s="498">
        <f>'MRB reports'!L184</f>
        <v>145030</v>
      </c>
      <c r="D27" s="498">
        <f>'MRB reports'!U184</f>
        <v>221180.524</v>
      </c>
      <c r="E27" s="498">
        <f>'MRB reports'!AC184</f>
        <v>123405</v>
      </c>
      <c r="F27" s="498">
        <f>'MRB reports'!AK184</f>
        <v>12500</v>
      </c>
      <c r="G27" s="498">
        <f>'MRB reports'!AS184</f>
        <v>0</v>
      </c>
      <c r="H27" s="498">
        <f>'MRB reports'!BA184</f>
        <v>0</v>
      </c>
      <c r="I27" s="85"/>
      <c r="J27" s="499">
        <f t="shared" si="0"/>
        <v>502115.52399999998</v>
      </c>
      <c r="K27" s="500">
        <v>1</v>
      </c>
      <c r="L27" s="498">
        <f t="shared" si="4"/>
        <v>145030</v>
      </c>
      <c r="M27" s="498">
        <f t="shared" si="5"/>
        <v>221180.524</v>
      </c>
      <c r="N27" s="498">
        <f t="shared" si="6"/>
        <v>123405</v>
      </c>
      <c r="O27" s="498">
        <f t="shared" si="7"/>
        <v>12500</v>
      </c>
      <c r="P27" s="498">
        <f t="shared" si="1"/>
        <v>0</v>
      </c>
      <c r="Q27" s="498"/>
      <c r="R27" s="78">
        <f t="shared" si="2"/>
        <v>502115.52399999998</v>
      </c>
      <c r="S27" s="94">
        <f t="shared" si="8"/>
        <v>0</v>
      </c>
    </row>
    <row r="28" spans="1:19" s="87" customFormat="1" ht="14.1" customHeight="1" thickBot="1" x14ac:dyDescent="0.25">
      <c r="A28" s="63" t="s">
        <v>797</v>
      </c>
      <c r="B28" s="63" t="s">
        <v>797</v>
      </c>
      <c r="C28" s="498">
        <f>'MRB reports'!L190</f>
        <v>0</v>
      </c>
      <c r="D28" s="498">
        <f>'MRB reports'!U190</f>
        <v>0</v>
      </c>
      <c r="E28" s="498">
        <f>'MRB reports'!AC190</f>
        <v>0</v>
      </c>
      <c r="F28" s="498">
        <f>'MRB reports'!AK190</f>
        <v>77400</v>
      </c>
      <c r="G28" s="498">
        <f>'MRB reports'!AS190</f>
        <v>281000</v>
      </c>
      <c r="H28" s="498">
        <f>'MRB reports'!BA190</f>
        <v>168900</v>
      </c>
      <c r="I28" s="85"/>
      <c r="J28" s="499">
        <f t="shared" si="0"/>
        <v>527300</v>
      </c>
      <c r="K28" s="500">
        <v>1</v>
      </c>
      <c r="L28" s="498">
        <f>C28*K28</f>
        <v>0</v>
      </c>
      <c r="M28" s="498">
        <f>D28*K28</f>
        <v>0</v>
      </c>
      <c r="N28" s="498">
        <f>E28*K28</f>
        <v>0</v>
      </c>
      <c r="O28" s="498">
        <f>F28*K28</f>
        <v>77400</v>
      </c>
      <c r="P28" s="498">
        <f>G28*K28</f>
        <v>281000</v>
      </c>
      <c r="Q28" s="498"/>
      <c r="R28" s="78">
        <f t="shared" si="2"/>
        <v>358400</v>
      </c>
      <c r="S28" s="94">
        <f>J28/R28-1</f>
        <v>0.47126116071428581</v>
      </c>
    </row>
    <row r="29" spans="1:19" ht="13.5" customHeight="1" x14ac:dyDescent="0.2">
      <c r="A29" s="206"/>
      <c r="C29" s="212">
        <f>SUM(C3:C28)</f>
        <v>2120506</v>
      </c>
      <c r="D29" s="212">
        <f t="shared" ref="D29:J29" si="9">SUM(D3:D28)</f>
        <v>2872397.6540000001</v>
      </c>
      <c r="E29" s="212">
        <f t="shared" si="9"/>
        <v>2448900.1</v>
      </c>
      <c r="F29" s="212">
        <f t="shared" si="9"/>
        <v>2338753.767984136</v>
      </c>
      <c r="G29" s="212">
        <f t="shared" si="9"/>
        <v>2171773.540181444</v>
      </c>
      <c r="H29" s="212">
        <f t="shared" si="9"/>
        <v>709839</v>
      </c>
      <c r="I29" s="212">
        <f t="shared" si="9"/>
        <v>0</v>
      </c>
      <c r="J29" s="212">
        <f t="shared" si="9"/>
        <v>12662170.062165581</v>
      </c>
      <c r="K29" s="292"/>
      <c r="L29" s="212">
        <f t="shared" ref="L29:R29" si="10">SUM(L3:L28)</f>
        <v>2120506</v>
      </c>
      <c r="M29" s="212">
        <f t="shared" si="10"/>
        <v>2872397.6540000001</v>
      </c>
      <c r="N29" s="212">
        <f t="shared" si="10"/>
        <v>2448900.1</v>
      </c>
      <c r="O29" s="212">
        <f t="shared" si="10"/>
        <v>2338753.767984136</v>
      </c>
      <c r="P29" s="212">
        <f t="shared" si="10"/>
        <v>2171773.540181444</v>
      </c>
      <c r="Q29" s="212"/>
      <c r="R29" s="212">
        <f t="shared" si="10"/>
        <v>11952331.062165581</v>
      </c>
      <c r="S29" s="213">
        <f t="shared" si="8"/>
        <v>5.9389168213969112E-2</v>
      </c>
    </row>
    <row r="32" spans="1:19" x14ac:dyDescent="0.2">
      <c r="K32" s="293" t="s">
        <v>368</v>
      </c>
    </row>
    <row r="33" spans="11:11" s="88" customFormat="1" x14ac:dyDescent="0.2">
      <c r="K33" s="293" t="s">
        <v>369</v>
      </c>
    </row>
    <row r="34" spans="11:11" s="88" customFormat="1" x14ac:dyDescent="0.2">
      <c r="K34" s="293" t="s">
        <v>373</v>
      </c>
    </row>
    <row r="35" spans="11:11" s="88" customFormat="1" x14ac:dyDescent="0.2">
      <c r="K35" s="293" t="s">
        <v>371</v>
      </c>
    </row>
    <row r="36" spans="11:11" s="88" customFormat="1" x14ac:dyDescent="0.2">
      <c r="K36" s="293" t="s">
        <v>372</v>
      </c>
    </row>
    <row r="38" spans="11:11" s="88" customFormat="1" x14ac:dyDescent="0.2">
      <c r="K38" s="293"/>
    </row>
    <row r="39" spans="11:11" s="88" customFormat="1" x14ac:dyDescent="0.2">
      <c r="K39" s="294"/>
    </row>
    <row r="40" spans="11:11" s="88" customFormat="1" x14ac:dyDescent="0.2">
      <c r="K40" s="294"/>
    </row>
    <row r="41" spans="11:11" s="88" customFormat="1" x14ac:dyDescent="0.2">
      <c r="K41" s="294"/>
    </row>
    <row r="42" spans="11:11" s="88" customFormat="1" x14ac:dyDescent="0.2">
      <c r="K42" s="294"/>
    </row>
    <row r="43" spans="11:11" s="88" customFormat="1" x14ac:dyDescent="0.2">
      <c r="K43" s="294"/>
    </row>
    <row r="44" spans="11:11" s="88" customFormat="1" x14ac:dyDescent="0.2">
      <c r="K44" s="294"/>
    </row>
    <row r="45" spans="11:11" s="88" customFormat="1" x14ac:dyDescent="0.2">
      <c r="K45" s="294"/>
    </row>
    <row r="46" spans="11:11" s="88" customFormat="1" x14ac:dyDescent="0.2">
      <c r="K46" s="294"/>
    </row>
    <row r="48" spans="11:11" s="88" customFormat="1" x14ac:dyDescent="0.2">
      <c r="K48" s="294"/>
    </row>
    <row r="49" spans="11:11" s="88" customFormat="1" x14ac:dyDescent="0.2">
      <c r="K49" s="294"/>
    </row>
    <row r="50" spans="11:11" s="88" customFormat="1" x14ac:dyDescent="0.2">
      <c r="K50" s="294"/>
    </row>
    <row r="51" spans="11:11" s="88" customFormat="1" x14ac:dyDescent="0.2">
      <c r="K51" s="294"/>
    </row>
    <row r="52" spans="11:11" s="88" customFormat="1" x14ac:dyDescent="0.2">
      <c r="K52" s="294"/>
    </row>
    <row r="53" spans="11:11" s="88" customFormat="1" x14ac:dyDescent="0.2">
      <c r="K53" s="294"/>
    </row>
    <row r="54" spans="11:11" s="88" customFormat="1" x14ac:dyDescent="0.2">
      <c r="K54" s="294"/>
    </row>
    <row r="55" spans="11:11" s="88" customFormat="1" x14ac:dyDescent="0.2">
      <c r="K55" s="294"/>
    </row>
    <row r="56" spans="11:11" s="88" customFormat="1" x14ac:dyDescent="0.2">
      <c r="K56" s="294"/>
    </row>
  </sheetData>
  <mergeCells count="2">
    <mergeCell ref="J1:J2"/>
    <mergeCell ref="A1:C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2"/>
  <sheetViews>
    <sheetView workbookViewId="0">
      <pane xSplit="3" ySplit="1" topLeftCell="I2" activePane="bottomRight" state="frozen"/>
      <selection pane="topRight" activeCell="D1" sqref="D1"/>
      <selection pane="bottomLeft" activeCell="A2" sqref="A2"/>
      <selection pane="bottomRight" activeCell="F113" sqref="F113"/>
    </sheetView>
  </sheetViews>
  <sheetFormatPr defaultColWidth="9.85546875" defaultRowHeight="12.95" customHeight="1" x14ac:dyDescent="0.2"/>
  <cols>
    <col min="1" max="1" width="7.85546875" bestFit="1" customWidth="1"/>
    <col min="2" max="2" width="22" style="83" bestFit="1" customWidth="1"/>
    <col min="3" max="3" width="31.140625" style="83" customWidth="1"/>
    <col min="4" max="4" width="20" customWidth="1"/>
    <col min="5" max="5" width="15.28515625" bestFit="1" customWidth="1"/>
    <col min="6" max="6" width="17.5703125" customWidth="1"/>
    <col min="7" max="7" width="21.140625" customWidth="1"/>
    <col min="8" max="8" width="13.42578125" customWidth="1"/>
    <col min="9" max="9" width="9.42578125" bestFit="1" customWidth="1"/>
    <col min="10" max="10" width="32" bestFit="1" customWidth="1"/>
    <col min="11" max="11" width="11" bestFit="1" customWidth="1"/>
    <col min="12" max="12" width="6.5703125" style="290" customWidth="1"/>
    <col min="13" max="13" width="12.5703125" style="100" bestFit="1" customWidth="1"/>
    <col min="14" max="14" width="16.7109375" style="460" customWidth="1"/>
    <col min="15" max="15" width="10.42578125" style="95" bestFit="1" customWidth="1"/>
    <col min="16" max="16" width="10.42578125" style="116" bestFit="1" customWidth="1"/>
    <col min="17" max="17" width="23.42578125" style="95" customWidth="1"/>
    <col min="18" max="18" width="36.42578125" style="95" customWidth="1"/>
    <col min="19" max="16384" width="9.85546875" style="95"/>
  </cols>
  <sheetData>
    <row r="1" spans="1:17" ht="54.75" customHeight="1" x14ac:dyDescent="0.2">
      <c r="A1" s="122" t="s">
        <v>311</v>
      </c>
      <c r="B1" s="122" t="s">
        <v>0</v>
      </c>
      <c r="C1" s="122" t="s">
        <v>30</v>
      </c>
      <c r="D1" s="122" t="s">
        <v>78</v>
      </c>
      <c r="E1" s="122" t="s">
        <v>731</v>
      </c>
      <c r="F1" s="288" t="s">
        <v>653</v>
      </c>
      <c r="G1" s="118" t="s">
        <v>323</v>
      </c>
      <c r="H1" s="119" t="s">
        <v>1</v>
      </c>
      <c r="I1" s="119" t="s">
        <v>2</v>
      </c>
      <c r="J1" s="120" t="s">
        <v>3</v>
      </c>
      <c r="K1" s="121" t="s">
        <v>4</v>
      </c>
      <c r="L1" s="521" t="s">
        <v>5</v>
      </c>
      <c r="M1" s="220" t="s">
        <v>109</v>
      </c>
      <c r="N1" s="459" t="s">
        <v>334</v>
      </c>
      <c r="O1" s="123" t="s">
        <v>335</v>
      </c>
      <c r="P1" s="117" t="s">
        <v>336</v>
      </c>
      <c r="Q1" s="117" t="s">
        <v>840</v>
      </c>
    </row>
    <row r="2" spans="1:17" ht="9" customHeight="1" x14ac:dyDescent="0.2">
      <c r="A2" s="95"/>
      <c r="B2" s="296"/>
      <c r="C2" s="296"/>
      <c r="D2" s="95"/>
      <c r="E2" s="95"/>
    </row>
    <row r="3" spans="1:17" s="303" customFormat="1" ht="12.95" customHeight="1" x14ac:dyDescent="0.2">
      <c r="A3" s="301" t="s">
        <v>39</v>
      </c>
      <c r="B3" s="306"/>
      <c r="C3" s="301"/>
      <c r="D3" s="299"/>
      <c r="E3" s="307"/>
      <c r="F3" s="297"/>
      <c r="G3" s="297"/>
      <c r="H3" s="297"/>
      <c r="I3" s="297"/>
      <c r="J3" s="299"/>
      <c r="K3" s="308"/>
      <c r="L3" s="298"/>
      <c r="M3" s="297"/>
      <c r="N3" s="461"/>
      <c r="O3" s="304"/>
      <c r="P3" s="305"/>
    </row>
    <row r="4" spans="1:17" s="303" customFormat="1" ht="12.95" customHeight="1" x14ac:dyDescent="0.2">
      <c r="A4" s="309" t="s">
        <v>79</v>
      </c>
      <c r="B4" s="310"/>
      <c r="C4" s="310"/>
      <c r="D4" s="310"/>
      <c r="E4" s="310"/>
      <c r="F4" s="311"/>
      <c r="G4" s="311"/>
      <c r="H4" s="311"/>
      <c r="I4" s="311"/>
      <c r="J4" s="310"/>
      <c r="K4" s="312"/>
      <c r="L4" s="313"/>
      <c r="M4" s="314"/>
      <c r="N4" s="462"/>
      <c r="O4" s="315"/>
      <c r="P4" s="316">
        <f>SUM(O3:O3)</f>
        <v>0</v>
      </c>
    </row>
    <row r="5" spans="1:17" s="303" customFormat="1" ht="12.95" customHeight="1" x14ac:dyDescent="0.2">
      <c r="A5" s="317"/>
      <c r="B5" s="301"/>
      <c r="C5" s="301"/>
      <c r="D5" s="301"/>
      <c r="E5" s="301"/>
      <c r="F5" s="318"/>
      <c r="G5" s="318"/>
      <c r="H5" s="318"/>
      <c r="I5" s="318"/>
      <c r="J5" s="301"/>
      <c r="K5" s="319"/>
      <c r="L5" s="320"/>
      <c r="M5" s="321"/>
      <c r="N5" s="463"/>
      <c r="P5" s="305"/>
    </row>
    <row r="6" spans="1:17" s="303" customFormat="1" ht="12.95" customHeight="1" x14ac:dyDescent="0.2">
      <c r="A6" s="301" t="s">
        <v>18</v>
      </c>
      <c r="B6" s="299"/>
      <c r="C6" s="301"/>
      <c r="D6" s="300"/>
      <c r="E6" s="301"/>
      <c r="F6" s="297"/>
      <c r="G6" s="297"/>
      <c r="H6" s="297"/>
      <c r="I6" s="297"/>
      <c r="J6" s="299"/>
      <c r="K6" s="308"/>
      <c r="L6" s="298"/>
      <c r="M6" s="297"/>
      <c r="N6" s="461"/>
      <c r="O6" s="304"/>
      <c r="P6" s="305"/>
    </row>
    <row r="7" spans="1:17" s="303" customFormat="1" ht="12.95" customHeight="1" x14ac:dyDescent="0.2">
      <c r="A7" s="309" t="s">
        <v>80</v>
      </c>
      <c r="B7" s="310"/>
      <c r="C7" s="310"/>
      <c r="D7" s="310"/>
      <c r="E7" s="310"/>
      <c r="F7" s="311"/>
      <c r="G7" s="311"/>
      <c r="H7" s="311"/>
      <c r="I7" s="311"/>
      <c r="J7" s="310"/>
      <c r="K7" s="312"/>
      <c r="L7" s="313"/>
      <c r="M7" s="314"/>
      <c r="N7" s="462"/>
      <c r="O7" s="315"/>
      <c r="P7" s="316">
        <f>SUM(O6:O6)</f>
        <v>0</v>
      </c>
    </row>
    <row r="8" spans="1:17" s="303" customFormat="1" ht="12.95" customHeight="1" x14ac:dyDescent="0.2">
      <c r="A8" s="317"/>
      <c r="B8" s="301"/>
      <c r="C8" s="301"/>
      <c r="D8" s="301"/>
      <c r="E8" s="301"/>
      <c r="F8" s="318"/>
      <c r="G8" s="318"/>
      <c r="H8" s="318"/>
      <c r="I8" s="318"/>
      <c r="J8" s="301"/>
      <c r="K8" s="319"/>
      <c r="L8" s="320"/>
      <c r="M8" s="321"/>
      <c r="N8" s="463"/>
      <c r="P8" s="305"/>
    </row>
    <row r="9" spans="1:17" s="303" customFormat="1" ht="12.95" customHeight="1" x14ac:dyDescent="0.2">
      <c r="A9" s="301" t="s">
        <v>16</v>
      </c>
      <c r="B9" s="324" t="s">
        <v>15</v>
      </c>
      <c r="C9" s="535" t="s">
        <v>794</v>
      </c>
      <c r="D9" s="300" t="s">
        <v>644</v>
      </c>
      <c r="E9" s="301" t="s">
        <v>634</v>
      </c>
      <c r="F9" s="297">
        <f>'MRB reports'!AM16</f>
        <v>25000</v>
      </c>
      <c r="G9" s="297">
        <f>'MRB reports'!AN16</f>
        <v>1500</v>
      </c>
      <c r="H9" s="297">
        <f>'MRB reports'!AP157</f>
        <v>0</v>
      </c>
      <c r="I9" s="297">
        <f>'MRB reports'!AQ157</f>
        <v>0</v>
      </c>
      <c r="J9" s="299"/>
      <c r="K9" s="308">
        <f>L9*2080</f>
        <v>208</v>
      </c>
      <c r="L9" s="298">
        <f>'MRB reports'!AO16</f>
        <v>0.1</v>
      </c>
      <c r="M9" s="297">
        <f>SUM(F9:I9)</f>
        <v>26500</v>
      </c>
      <c r="N9" s="461">
        <v>1</v>
      </c>
      <c r="O9" s="304">
        <f>M9*N9</f>
        <v>26500</v>
      </c>
      <c r="P9" s="305"/>
      <c r="Q9" s="565">
        <v>25000</v>
      </c>
    </row>
    <row r="10" spans="1:17" s="303" customFormat="1" ht="12.95" customHeight="1" x14ac:dyDescent="0.2">
      <c r="A10" s="301" t="s">
        <v>16</v>
      </c>
      <c r="B10" s="544" t="s">
        <v>765</v>
      </c>
      <c r="C10" s="454" t="s">
        <v>779</v>
      </c>
      <c r="D10" s="300"/>
      <c r="E10" s="301" t="s">
        <v>634</v>
      </c>
      <c r="F10" s="297">
        <f>'MRB reports'!AM44</f>
        <v>72883.221038307689</v>
      </c>
      <c r="G10" s="297">
        <f>'MRB reports'!AN44</f>
        <v>2444.1438560000001</v>
      </c>
      <c r="H10" s="297">
        <f>'MRB reports'!AP44</f>
        <v>0</v>
      </c>
      <c r="I10" s="297">
        <f>'MRB reports'!AQ44</f>
        <v>0</v>
      </c>
      <c r="J10" s="299"/>
      <c r="K10" s="308">
        <f>L10*2080</f>
        <v>1040</v>
      </c>
      <c r="L10" s="298">
        <f>'MRB reports'!AO44</f>
        <v>0.5</v>
      </c>
      <c r="M10" s="297">
        <f>SUM(F10:I10)</f>
        <v>75327.364894307684</v>
      </c>
      <c r="N10" s="461">
        <v>1</v>
      </c>
      <c r="O10" s="304">
        <f>M10*N10</f>
        <v>75327.364894307684</v>
      </c>
      <c r="P10" s="305"/>
      <c r="Q10" s="565">
        <v>75305</v>
      </c>
    </row>
    <row r="11" spans="1:17" s="325" customFormat="1" ht="12.95" customHeight="1" x14ac:dyDescent="0.2">
      <c r="A11" s="309" t="s">
        <v>81</v>
      </c>
      <c r="B11" s="310"/>
      <c r="C11" s="310"/>
      <c r="D11" s="310"/>
      <c r="E11" s="310"/>
      <c r="F11" s="311"/>
      <c r="G11" s="311"/>
      <c r="H11" s="311"/>
      <c r="I11" s="311"/>
      <c r="J11" s="310"/>
      <c r="K11" s="312"/>
      <c r="L11" s="313"/>
      <c r="M11" s="314"/>
      <c r="N11" s="462"/>
      <c r="O11" s="315"/>
      <c r="P11" s="316">
        <f>SUM(O9:O10)</f>
        <v>101827.36489430768</v>
      </c>
      <c r="Q11" s="566">
        <f>SUM(Q9:Q10)</f>
        <v>100305</v>
      </c>
    </row>
    <row r="12" spans="1:17" s="325" customFormat="1" ht="12.95" customHeight="1" x14ac:dyDescent="0.2">
      <c r="A12" s="317"/>
      <c r="B12" s="301"/>
      <c r="C12" s="301"/>
      <c r="D12" s="301"/>
      <c r="E12" s="301"/>
      <c r="F12" s="318"/>
      <c r="G12" s="318"/>
      <c r="H12" s="318"/>
      <c r="I12" s="318"/>
      <c r="J12" s="301"/>
      <c r="K12" s="319"/>
      <c r="L12" s="320"/>
      <c r="M12" s="321"/>
      <c r="N12" s="463"/>
      <c r="O12" s="303"/>
      <c r="P12" s="305"/>
    </row>
    <row r="13" spans="1:17" s="303" customFormat="1" ht="12.95" customHeight="1" x14ac:dyDescent="0.2">
      <c r="A13" s="301" t="s">
        <v>277</v>
      </c>
      <c r="B13" s="544" t="s">
        <v>784</v>
      </c>
      <c r="C13" s="301" t="s">
        <v>785</v>
      </c>
      <c r="D13" s="300" t="s">
        <v>644</v>
      </c>
      <c r="E13" s="299"/>
      <c r="F13" s="297">
        <f>'MRB reports'!AM125</f>
        <v>43019</v>
      </c>
      <c r="G13" s="297">
        <f>'MRB reports'!AN125</f>
        <v>2200</v>
      </c>
      <c r="H13" s="297">
        <f>'MRB reports'!AP125</f>
        <v>0</v>
      </c>
      <c r="I13" s="297">
        <f>'MRB reports'!AQ125</f>
        <v>0</v>
      </c>
      <c r="J13" s="299"/>
      <c r="K13" s="308">
        <f>L13*2080</f>
        <v>416</v>
      </c>
      <c r="L13" s="298">
        <f>'MRB reports'!AO125</f>
        <v>0.2</v>
      </c>
      <c r="M13" s="297">
        <f>SUM(F13:I13)</f>
        <v>45219</v>
      </c>
      <c r="N13" s="461">
        <v>1</v>
      </c>
      <c r="O13" s="304">
        <f>M13*N13</f>
        <v>45219</v>
      </c>
      <c r="P13" s="305"/>
    </row>
    <row r="14" spans="1:17" s="303" customFormat="1" ht="12.95" customHeight="1" x14ac:dyDescent="0.2">
      <c r="A14" s="309" t="s">
        <v>326</v>
      </c>
      <c r="B14" s="310"/>
      <c r="C14" s="310"/>
      <c r="D14" s="310"/>
      <c r="E14" s="310"/>
      <c r="F14" s="311"/>
      <c r="G14" s="311"/>
      <c r="H14" s="311"/>
      <c r="I14" s="311"/>
      <c r="J14" s="310"/>
      <c r="K14" s="312"/>
      <c r="L14" s="313"/>
      <c r="M14" s="314"/>
      <c r="N14" s="464"/>
      <c r="O14" s="310"/>
      <c r="P14" s="316">
        <f>SUM(O13:O13)</f>
        <v>45219</v>
      </c>
      <c r="Q14" s="566">
        <v>45243</v>
      </c>
    </row>
    <row r="15" spans="1:17" s="303" customFormat="1" ht="12.95" customHeight="1" x14ac:dyDescent="0.2">
      <c r="A15" s="317"/>
      <c r="B15" s="301"/>
      <c r="C15" s="301"/>
      <c r="D15" s="301"/>
      <c r="E15" s="301"/>
      <c r="F15" s="318"/>
      <c r="G15" s="318"/>
      <c r="H15" s="318"/>
      <c r="I15" s="318"/>
      <c r="J15" s="301"/>
      <c r="K15" s="319"/>
      <c r="L15" s="320"/>
      <c r="M15" s="321"/>
      <c r="N15" s="465"/>
      <c r="O15" s="301"/>
      <c r="P15" s="305"/>
    </row>
    <row r="16" spans="1:17" s="303" customFormat="1" ht="12.95" customHeight="1" x14ac:dyDescent="0.2">
      <c r="A16" s="301" t="s">
        <v>77</v>
      </c>
      <c r="B16" s="299"/>
      <c r="C16" s="299"/>
      <c r="D16" s="299"/>
      <c r="E16" s="299"/>
      <c r="F16" s="322"/>
      <c r="G16" s="322"/>
      <c r="H16" s="322"/>
      <c r="I16" s="322"/>
      <c r="J16" s="299"/>
      <c r="K16" s="308"/>
      <c r="L16" s="323"/>
      <c r="M16" s="297"/>
      <c r="N16" s="461"/>
      <c r="O16" s="304"/>
      <c r="P16" s="305"/>
    </row>
    <row r="17" spans="1:18" s="303" customFormat="1" ht="12.95" customHeight="1" x14ac:dyDescent="0.2">
      <c r="A17" s="309" t="s">
        <v>82</v>
      </c>
      <c r="B17" s="310"/>
      <c r="C17" s="310"/>
      <c r="D17" s="310"/>
      <c r="E17" s="310"/>
      <c r="F17" s="311"/>
      <c r="G17" s="311"/>
      <c r="H17" s="311"/>
      <c r="I17" s="311"/>
      <c r="J17" s="310"/>
      <c r="K17" s="312"/>
      <c r="L17" s="313"/>
      <c r="M17" s="314"/>
      <c r="N17" s="462"/>
      <c r="O17" s="315"/>
      <c r="P17" s="316">
        <f>SUM(O16:O16)</f>
        <v>0</v>
      </c>
    </row>
    <row r="18" spans="1:18" s="303" customFormat="1" ht="12.95" customHeight="1" x14ac:dyDescent="0.2">
      <c r="A18" s="317"/>
      <c r="B18" s="301"/>
      <c r="C18" s="301"/>
      <c r="D18" s="301"/>
      <c r="E18" s="301"/>
      <c r="F18" s="318"/>
      <c r="G18" s="318"/>
      <c r="H18" s="318"/>
      <c r="I18" s="318"/>
      <c r="J18" s="301"/>
      <c r="K18" s="319"/>
      <c r="L18" s="320"/>
      <c r="M18" s="321"/>
      <c r="N18" s="463"/>
      <c r="P18" s="305"/>
    </row>
    <row r="19" spans="1:18" s="303" customFormat="1" ht="12.95" customHeight="1" x14ac:dyDescent="0.2">
      <c r="A19" s="301" t="s">
        <v>34</v>
      </c>
      <c r="B19" s="299"/>
      <c r="C19" s="299"/>
      <c r="D19" s="299"/>
      <c r="E19" s="299"/>
      <c r="F19" s="297"/>
      <c r="G19" s="297"/>
      <c r="H19" s="297"/>
      <c r="I19" s="297"/>
      <c r="J19" s="299"/>
      <c r="K19" s="308"/>
      <c r="L19" s="298"/>
      <c r="M19" s="297"/>
      <c r="N19" s="461"/>
      <c r="O19" s="304"/>
      <c r="P19" s="305"/>
    </row>
    <row r="20" spans="1:18" s="303" customFormat="1" ht="12.95" customHeight="1" x14ac:dyDescent="0.2">
      <c r="A20" s="309" t="s">
        <v>83</v>
      </c>
      <c r="B20" s="310"/>
      <c r="C20" s="310"/>
      <c r="D20" s="310"/>
      <c r="E20" s="310"/>
      <c r="F20" s="311"/>
      <c r="G20" s="311"/>
      <c r="H20" s="311"/>
      <c r="I20" s="311"/>
      <c r="J20" s="310"/>
      <c r="K20" s="312"/>
      <c r="L20" s="313"/>
      <c r="M20" s="314"/>
      <c r="N20" s="464"/>
      <c r="O20" s="310"/>
      <c r="P20" s="316">
        <f>SUM(O19:O19)</f>
        <v>0</v>
      </c>
    </row>
    <row r="21" spans="1:18" s="303" customFormat="1" ht="12.95" customHeight="1" x14ac:dyDescent="0.2">
      <c r="A21" s="317"/>
      <c r="B21" s="301"/>
      <c r="C21" s="301"/>
      <c r="D21" s="301"/>
      <c r="E21" s="301"/>
      <c r="F21" s="318"/>
      <c r="G21" s="318"/>
      <c r="H21" s="318"/>
      <c r="I21" s="318"/>
      <c r="J21" s="301"/>
      <c r="K21" s="319"/>
      <c r="L21" s="320"/>
      <c r="M21" s="321"/>
      <c r="N21" s="465"/>
      <c r="O21" s="301"/>
      <c r="P21" s="305"/>
    </row>
    <row r="22" spans="1:18" s="303" customFormat="1" ht="12.95" customHeight="1" x14ac:dyDescent="0.2">
      <c r="A22" s="301" t="s">
        <v>11</v>
      </c>
      <c r="B22" s="299"/>
      <c r="C22" s="299"/>
      <c r="D22" s="299"/>
      <c r="E22" s="299"/>
      <c r="F22" s="297"/>
      <c r="G22" s="297"/>
      <c r="H22" s="297"/>
      <c r="I22" s="297"/>
      <c r="J22" s="299"/>
      <c r="K22" s="308"/>
      <c r="L22" s="323"/>
      <c r="M22" s="297"/>
      <c r="N22" s="461"/>
      <c r="O22" s="304"/>
      <c r="P22" s="305"/>
    </row>
    <row r="23" spans="1:18" s="303" customFormat="1" ht="12.95" customHeight="1" x14ac:dyDescent="0.2">
      <c r="A23" s="309" t="s">
        <v>84</v>
      </c>
      <c r="B23" s="310"/>
      <c r="C23" s="310"/>
      <c r="D23" s="310"/>
      <c r="E23" s="310"/>
      <c r="F23" s="311"/>
      <c r="G23" s="311"/>
      <c r="H23" s="311"/>
      <c r="I23" s="311"/>
      <c r="J23" s="310"/>
      <c r="K23" s="312"/>
      <c r="L23" s="313"/>
      <c r="M23" s="314"/>
      <c r="N23" s="464"/>
      <c r="O23" s="310"/>
      <c r="P23" s="316">
        <f>SUM(O22:O22)</f>
        <v>0</v>
      </c>
    </row>
    <row r="24" spans="1:18" s="303" customFormat="1" ht="12.95" customHeight="1" x14ac:dyDescent="0.2">
      <c r="A24" s="317"/>
      <c r="B24" s="301"/>
      <c r="C24" s="301"/>
      <c r="D24" s="301"/>
      <c r="E24" s="301"/>
      <c r="F24" s="318"/>
      <c r="G24" s="318"/>
      <c r="H24" s="318"/>
      <c r="I24" s="318"/>
      <c r="J24" s="301"/>
      <c r="K24" s="319"/>
      <c r="L24" s="320"/>
      <c r="M24" s="321"/>
      <c r="N24" s="465"/>
      <c r="O24" s="301"/>
      <c r="P24" s="305"/>
    </row>
    <row r="25" spans="1:18" s="325" customFormat="1" ht="12.95" customHeight="1" x14ac:dyDescent="0.2">
      <c r="A25" s="301" t="s">
        <v>50</v>
      </c>
      <c r="B25" s="299"/>
      <c r="C25" s="299"/>
      <c r="D25" s="299"/>
      <c r="E25" s="299"/>
      <c r="F25" s="322"/>
      <c r="G25" s="322"/>
      <c r="H25" s="322"/>
      <c r="I25" s="322"/>
      <c r="J25" s="299"/>
      <c r="K25" s="308"/>
      <c r="L25" s="323"/>
      <c r="M25" s="297"/>
      <c r="N25" s="461"/>
      <c r="O25" s="304"/>
      <c r="P25" s="299"/>
    </row>
    <row r="26" spans="1:18" s="303" customFormat="1" ht="12.95" customHeight="1" x14ac:dyDescent="0.2">
      <c r="A26" s="309" t="s">
        <v>85</v>
      </c>
      <c r="B26" s="310"/>
      <c r="C26" s="310"/>
      <c r="D26" s="310"/>
      <c r="E26" s="310"/>
      <c r="F26" s="311"/>
      <c r="G26" s="311"/>
      <c r="H26" s="311"/>
      <c r="I26" s="311"/>
      <c r="J26" s="310"/>
      <c r="K26" s="312"/>
      <c r="L26" s="313"/>
      <c r="M26" s="314"/>
      <c r="N26" s="462"/>
      <c r="O26" s="315"/>
      <c r="P26" s="316">
        <f>SUM(O25:O25)</f>
        <v>0</v>
      </c>
    </row>
    <row r="27" spans="1:18" s="303" customFormat="1" ht="12.95" customHeight="1" x14ac:dyDescent="0.2">
      <c r="A27" s="317"/>
      <c r="B27" s="301"/>
      <c r="C27" s="301"/>
      <c r="D27" s="301"/>
      <c r="E27" s="301"/>
      <c r="F27" s="318"/>
      <c r="G27" s="318"/>
      <c r="H27" s="318"/>
      <c r="I27" s="318"/>
      <c r="J27" s="301"/>
      <c r="K27" s="319"/>
      <c r="L27" s="320"/>
      <c r="M27" s="321"/>
      <c r="N27" s="463"/>
      <c r="P27" s="305"/>
    </row>
    <row r="28" spans="1:18" s="303" customFormat="1" ht="12.95" customHeight="1" x14ac:dyDescent="0.2">
      <c r="A28" s="301" t="s">
        <v>41</v>
      </c>
      <c r="B28" s="299"/>
      <c r="C28" s="299"/>
      <c r="D28" s="299"/>
      <c r="E28" s="299"/>
      <c r="F28" s="322"/>
      <c r="G28" s="322"/>
      <c r="H28" s="322"/>
      <c r="I28" s="322"/>
      <c r="J28" s="299"/>
      <c r="K28" s="308"/>
      <c r="L28" s="323"/>
      <c r="M28" s="297"/>
      <c r="N28" s="461"/>
      <c r="O28" s="304"/>
      <c r="P28" s="305"/>
    </row>
    <row r="29" spans="1:18" s="303" customFormat="1" ht="12.95" customHeight="1" x14ac:dyDescent="0.2">
      <c r="A29" s="309" t="s">
        <v>86</v>
      </c>
      <c r="B29" s="310"/>
      <c r="C29" s="310"/>
      <c r="D29" s="310"/>
      <c r="E29" s="310"/>
      <c r="F29" s="311"/>
      <c r="G29" s="311"/>
      <c r="H29" s="311"/>
      <c r="I29" s="311"/>
      <c r="J29" s="310"/>
      <c r="K29" s="312"/>
      <c r="L29" s="313"/>
      <c r="M29" s="314"/>
      <c r="N29" s="464"/>
      <c r="O29" s="310"/>
      <c r="P29" s="316">
        <f>SUM(O28:O28)</f>
        <v>0</v>
      </c>
    </row>
    <row r="30" spans="1:18" s="303" customFormat="1" ht="12.95" customHeight="1" x14ac:dyDescent="0.2">
      <c r="A30" s="317"/>
      <c r="B30" s="301"/>
      <c r="C30" s="301"/>
      <c r="D30" s="301"/>
      <c r="E30" s="301"/>
      <c r="F30" s="318"/>
      <c r="G30" s="318"/>
      <c r="H30" s="318"/>
      <c r="I30" s="318"/>
      <c r="J30" s="301"/>
      <c r="K30" s="319"/>
      <c r="L30" s="320"/>
      <c r="M30" s="321"/>
      <c r="N30" s="465"/>
      <c r="O30" s="301"/>
      <c r="P30" s="305"/>
    </row>
    <row r="31" spans="1:18" s="303" customFormat="1" ht="12.95" customHeight="1" x14ac:dyDescent="0.2">
      <c r="A31" s="301" t="s">
        <v>52</v>
      </c>
      <c r="B31" s="306" t="s">
        <v>793</v>
      </c>
      <c r="C31" s="299" t="s">
        <v>794</v>
      </c>
      <c r="D31" s="300" t="s">
        <v>644</v>
      </c>
      <c r="E31" s="301" t="s">
        <v>637</v>
      </c>
      <c r="F31" s="297">
        <f>'MRB reports'!AM10</f>
        <v>23000</v>
      </c>
      <c r="G31" s="297">
        <f>'MRB reports'!AN10</f>
        <v>0</v>
      </c>
      <c r="H31" s="297">
        <f>'MRB reports'!AP10</f>
        <v>0</v>
      </c>
      <c r="I31" s="297">
        <f>'MRB reports'!AQ10</f>
        <v>0</v>
      </c>
      <c r="J31" s="299"/>
      <c r="K31" s="308">
        <f>L31*2080</f>
        <v>520</v>
      </c>
      <c r="L31" s="298">
        <f>'MRB reports'!AO10</f>
        <v>0.25</v>
      </c>
      <c r="M31" s="297">
        <f>SUM(F31:I31)</f>
        <v>23000</v>
      </c>
      <c r="N31" s="461">
        <v>1</v>
      </c>
      <c r="O31" s="304">
        <f>M31*N31</f>
        <v>23000</v>
      </c>
      <c r="P31" s="305"/>
      <c r="Q31" s="565">
        <v>23026</v>
      </c>
    </row>
    <row r="32" spans="1:18" s="325" customFormat="1" ht="12.95" customHeight="1" x14ac:dyDescent="0.2">
      <c r="A32" s="301" t="s">
        <v>52</v>
      </c>
      <c r="B32" s="306" t="s">
        <v>615</v>
      </c>
      <c r="C32" s="299" t="s">
        <v>785</v>
      </c>
      <c r="D32" s="300" t="s">
        <v>644</v>
      </c>
      <c r="E32" s="301" t="s">
        <v>637</v>
      </c>
      <c r="F32" s="297">
        <f>'MRB reports'!AM120</f>
        <v>89314</v>
      </c>
      <c r="G32" s="297">
        <f>'MRB reports'!AN120</f>
        <v>4400</v>
      </c>
      <c r="H32" s="297">
        <f>'MRB reports'!AP120</f>
        <v>0</v>
      </c>
      <c r="I32" s="297">
        <f>'MRB reports'!AQ120</f>
        <v>0</v>
      </c>
      <c r="J32" s="299"/>
      <c r="K32" s="308">
        <f>L32*2080</f>
        <v>936</v>
      </c>
      <c r="L32" s="298">
        <f>'MRB reports'!AO120</f>
        <v>0.45</v>
      </c>
      <c r="M32" s="297">
        <f>SUM(F32:I32)</f>
        <v>93714</v>
      </c>
      <c r="N32" s="461">
        <v>1</v>
      </c>
      <c r="O32" s="304">
        <f>M32*N32</f>
        <v>93714</v>
      </c>
      <c r="Q32" s="565">
        <v>137376</v>
      </c>
      <c r="R32" s="564" t="s">
        <v>841</v>
      </c>
    </row>
    <row r="33" spans="1:17" s="303" customFormat="1" ht="12.95" customHeight="1" x14ac:dyDescent="0.2">
      <c r="A33" s="309" t="s">
        <v>87</v>
      </c>
      <c r="B33" s="310"/>
      <c r="C33" s="310"/>
      <c r="D33" s="310"/>
      <c r="E33" s="310"/>
      <c r="F33" s="311"/>
      <c r="G33" s="311"/>
      <c r="H33" s="311"/>
      <c r="I33" s="311"/>
      <c r="J33" s="310"/>
      <c r="K33" s="312"/>
      <c r="L33" s="313"/>
      <c r="M33" s="314"/>
      <c r="N33" s="462"/>
      <c r="O33" s="315"/>
      <c r="P33" s="316">
        <f>SUM(O31:O32)</f>
        <v>116714</v>
      </c>
      <c r="Q33" s="566">
        <f>SUM(Q31:Q32)</f>
        <v>160402</v>
      </c>
    </row>
    <row r="34" spans="1:17" s="303" customFormat="1" ht="12.95" customHeight="1" x14ac:dyDescent="0.2">
      <c r="A34" s="317"/>
      <c r="B34" s="301"/>
      <c r="C34" s="301"/>
      <c r="D34" s="301"/>
      <c r="E34" s="301"/>
      <c r="F34" s="318"/>
      <c r="G34" s="318"/>
      <c r="H34" s="318"/>
      <c r="I34" s="318"/>
      <c r="J34" s="301"/>
      <c r="K34" s="319"/>
      <c r="L34" s="320"/>
      <c r="M34" s="321"/>
      <c r="N34" s="463"/>
      <c r="P34" s="305"/>
    </row>
    <row r="35" spans="1:17" s="303" customFormat="1" ht="12.95" customHeight="1" x14ac:dyDescent="0.2">
      <c r="A35" s="299" t="s">
        <v>10</v>
      </c>
      <c r="B35" s="324"/>
      <c r="C35" s="299"/>
      <c r="D35" s="299"/>
      <c r="E35" s="299"/>
      <c r="F35" s="322"/>
      <c r="G35" s="322"/>
      <c r="H35" s="322"/>
      <c r="I35" s="322"/>
      <c r="J35" s="299"/>
      <c r="K35" s="308"/>
      <c r="L35" s="323"/>
      <c r="M35" s="304"/>
      <c r="N35" s="461"/>
      <c r="O35" s="304"/>
      <c r="P35" s="305"/>
    </row>
    <row r="36" spans="1:17" s="303" customFormat="1" ht="12.95" customHeight="1" x14ac:dyDescent="0.2">
      <c r="A36" s="309" t="s">
        <v>88</v>
      </c>
      <c r="B36" s="310"/>
      <c r="C36" s="310"/>
      <c r="D36" s="310"/>
      <c r="E36" s="310"/>
      <c r="F36" s="311"/>
      <c r="G36" s="311"/>
      <c r="H36" s="311"/>
      <c r="I36" s="311"/>
      <c r="J36" s="310"/>
      <c r="K36" s="312"/>
      <c r="L36" s="313"/>
      <c r="M36" s="314"/>
      <c r="N36" s="464"/>
      <c r="O36" s="310"/>
      <c r="P36" s="316">
        <f>SUM(O35:O35)</f>
        <v>0</v>
      </c>
    </row>
    <row r="37" spans="1:17" s="303" customFormat="1" ht="12.95" customHeight="1" x14ac:dyDescent="0.2">
      <c r="A37" s="317"/>
      <c r="B37" s="301"/>
      <c r="C37" s="301"/>
      <c r="D37" s="301"/>
      <c r="E37" s="301"/>
      <c r="F37" s="318"/>
      <c r="G37" s="318"/>
      <c r="H37" s="318"/>
      <c r="I37" s="318"/>
      <c r="J37" s="301"/>
      <c r="K37" s="319"/>
      <c r="L37" s="320"/>
      <c r="M37" s="321"/>
      <c r="N37" s="465"/>
      <c r="O37" s="301"/>
      <c r="P37" s="305"/>
    </row>
    <row r="38" spans="1:17" s="303" customFormat="1" ht="12.95" customHeight="1" x14ac:dyDescent="0.2">
      <c r="A38" s="301" t="s">
        <v>25</v>
      </c>
      <c r="B38" s="299"/>
      <c r="C38" s="299"/>
      <c r="D38" s="299"/>
      <c r="E38" s="301"/>
      <c r="F38" s="297"/>
      <c r="G38" s="297"/>
      <c r="H38" s="297"/>
      <c r="I38" s="297"/>
      <c r="J38" s="299"/>
      <c r="K38" s="308"/>
      <c r="L38" s="298"/>
      <c r="M38" s="297"/>
      <c r="N38" s="461"/>
      <c r="O38" s="304"/>
      <c r="P38" s="305"/>
    </row>
    <row r="39" spans="1:17" s="303" customFormat="1" ht="12.95" customHeight="1" x14ac:dyDescent="0.2">
      <c r="A39" s="309" t="s">
        <v>89</v>
      </c>
      <c r="B39" s="310"/>
      <c r="C39" s="310"/>
      <c r="D39" s="310"/>
      <c r="E39" s="310"/>
      <c r="F39" s="311"/>
      <c r="G39" s="311"/>
      <c r="H39" s="311"/>
      <c r="I39" s="311"/>
      <c r="J39" s="310"/>
      <c r="K39" s="312"/>
      <c r="L39" s="313"/>
      <c r="M39" s="314"/>
      <c r="N39" s="464"/>
      <c r="O39" s="310"/>
      <c r="P39" s="316">
        <f>SUM(O38:O38)</f>
        <v>0</v>
      </c>
    </row>
    <row r="40" spans="1:17" s="303" customFormat="1" ht="12.95" customHeight="1" x14ac:dyDescent="0.2">
      <c r="A40" s="317"/>
      <c r="B40" s="301"/>
      <c r="C40" s="301"/>
      <c r="D40" s="301"/>
      <c r="E40" s="301"/>
      <c r="F40" s="318"/>
      <c r="G40" s="318"/>
      <c r="H40" s="318"/>
      <c r="I40" s="318"/>
      <c r="J40" s="301"/>
      <c r="K40" s="319"/>
      <c r="L40" s="320"/>
      <c r="M40" s="321"/>
      <c r="N40" s="465"/>
      <c r="O40" s="301"/>
      <c r="P40" s="305"/>
    </row>
    <row r="41" spans="1:17" s="303" customFormat="1" ht="12.95" customHeight="1" x14ac:dyDescent="0.2">
      <c r="A41" s="299" t="s">
        <v>48</v>
      </c>
      <c r="B41" s="301" t="s">
        <v>8</v>
      </c>
      <c r="C41" s="299" t="s">
        <v>785</v>
      </c>
      <c r="D41" s="299" t="s">
        <v>333</v>
      </c>
      <c r="E41" s="301" t="s">
        <v>736</v>
      </c>
      <c r="F41" s="297">
        <f>'MRB reports'!AM122</f>
        <v>81407</v>
      </c>
      <c r="G41" s="297">
        <f>'MRB reports'!AN122</f>
        <v>2200</v>
      </c>
      <c r="H41" s="297">
        <f>'MRB reports'!AP25</f>
        <v>0</v>
      </c>
      <c r="I41" s="297">
        <f>'MRB reports'!AQ25</f>
        <v>0</v>
      </c>
      <c r="J41" s="301"/>
      <c r="K41" s="308">
        <f>L41*2080</f>
        <v>728</v>
      </c>
      <c r="L41" s="298">
        <f>'MRB reports'!AO122</f>
        <v>0.35</v>
      </c>
      <c r="M41" s="297">
        <f>SUM(F41:I41)</f>
        <v>83607</v>
      </c>
      <c r="N41" s="465">
        <v>1</v>
      </c>
      <c r="O41" s="304">
        <f>M41*N41</f>
        <v>83607</v>
      </c>
      <c r="P41" s="305"/>
      <c r="Q41" s="565">
        <v>90731</v>
      </c>
    </row>
    <row r="42" spans="1:17" s="303" customFormat="1" ht="12.95" customHeight="1" x14ac:dyDescent="0.2">
      <c r="A42" s="299" t="s">
        <v>48</v>
      </c>
      <c r="B42" s="301" t="s">
        <v>8</v>
      </c>
      <c r="C42" s="299" t="s">
        <v>794</v>
      </c>
      <c r="D42" s="299" t="s">
        <v>333</v>
      </c>
      <c r="E42" s="301" t="s">
        <v>638</v>
      </c>
      <c r="F42" s="297">
        <f>'MRB reports'!AM15</f>
        <v>65000</v>
      </c>
      <c r="G42" s="297">
        <f>'MRB reports'!AN15</f>
        <v>3000</v>
      </c>
      <c r="H42" s="297">
        <f>'MRB reports'!AP160</f>
        <v>0</v>
      </c>
      <c r="I42" s="297">
        <f>'MRB reports'!AQ160</f>
        <v>0</v>
      </c>
      <c r="J42" s="299"/>
      <c r="K42" s="308">
        <f>L42*2080</f>
        <v>624</v>
      </c>
      <c r="L42" s="298">
        <f>'MRB reports'!AO15</f>
        <v>0.3</v>
      </c>
      <c r="M42" s="297">
        <f>SUM(F42:I42)</f>
        <v>68000</v>
      </c>
      <c r="N42" s="461">
        <v>1</v>
      </c>
      <c r="O42" s="304">
        <f>M42*N42</f>
        <v>68000</v>
      </c>
      <c r="P42" s="305"/>
      <c r="Q42" s="565">
        <v>79608</v>
      </c>
    </row>
    <row r="43" spans="1:17" s="303" customFormat="1" ht="12.95" customHeight="1" x14ac:dyDescent="0.2">
      <c r="A43" s="309" t="s">
        <v>90</v>
      </c>
      <c r="B43" s="310"/>
      <c r="C43" s="310"/>
      <c r="D43" s="310"/>
      <c r="E43" s="310"/>
      <c r="F43" s="311"/>
      <c r="G43" s="311"/>
      <c r="H43" s="311"/>
      <c r="I43" s="311"/>
      <c r="J43" s="310"/>
      <c r="K43" s="312"/>
      <c r="L43" s="313"/>
      <c r="M43" s="314"/>
      <c r="N43" s="464"/>
      <c r="O43" s="310"/>
      <c r="P43" s="316">
        <f>SUM(O41:O42)</f>
        <v>151607</v>
      </c>
      <c r="Q43" s="566">
        <f>SUM(Q41:Q42)</f>
        <v>170339</v>
      </c>
    </row>
    <row r="44" spans="1:17" s="303" customFormat="1" ht="12.95" customHeight="1" x14ac:dyDescent="0.2">
      <c r="A44" s="317"/>
      <c r="B44" s="301"/>
      <c r="C44" s="301"/>
      <c r="D44" s="301"/>
      <c r="E44" s="301"/>
      <c r="F44" s="318"/>
      <c r="G44" s="318"/>
      <c r="H44" s="318"/>
      <c r="I44" s="318"/>
      <c r="J44" s="301"/>
      <c r="K44" s="319"/>
      <c r="L44" s="320"/>
      <c r="M44" s="321"/>
      <c r="N44" s="465"/>
      <c r="O44" s="301"/>
      <c r="P44" s="305"/>
    </row>
    <row r="45" spans="1:17" s="303" customFormat="1" ht="12.95" customHeight="1" x14ac:dyDescent="0.2">
      <c r="A45" s="299" t="s">
        <v>12</v>
      </c>
      <c r="B45" s="299"/>
      <c r="C45" s="299"/>
      <c r="D45" s="299"/>
      <c r="E45" s="299"/>
      <c r="F45" s="322"/>
      <c r="G45" s="322"/>
      <c r="H45" s="322"/>
      <c r="I45" s="322"/>
      <c r="J45" s="299"/>
      <c r="K45" s="308"/>
      <c r="L45" s="323"/>
      <c r="M45" s="304"/>
      <c r="N45" s="461"/>
      <c r="O45" s="304">
        <f>M45*N45</f>
        <v>0</v>
      </c>
      <c r="P45" s="305"/>
    </row>
    <row r="46" spans="1:17" s="303" customFormat="1" ht="12.95" customHeight="1" x14ac:dyDescent="0.2">
      <c r="A46" s="309" t="s">
        <v>91</v>
      </c>
      <c r="B46" s="310"/>
      <c r="C46" s="310"/>
      <c r="D46" s="310"/>
      <c r="E46" s="310"/>
      <c r="F46" s="311"/>
      <c r="G46" s="311"/>
      <c r="H46" s="311"/>
      <c r="I46" s="311"/>
      <c r="J46" s="310"/>
      <c r="K46" s="312"/>
      <c r="L46" s="313"/>
      <c r="M46" s="314"/>
      <c r="N46" s="464"/>
      <c r="O46" s="310"/>
      <c r="P46" s="316">
        <f>SUM(O45:O45)</f>
        <v>0</v>
      </c>
    </row>
    <row r="47" spans="1:17" s="303" customFormat="1" ht="12.95" customHeight="1" x14ac:dyDescent="0.2">
      <c r="A47" s="317"/>
      <c r="B47" s="301"/>
      <c r="C47" s="301"/>
      <c r="D47" s="301"/>
      <c r="E47" s="301"/>
      <c r="F47" s="318"/>
      <c r="G47" s="318"/>
      <c r="H47" s="318"/>
      <c r="I47" s="318"/>
      <c r="J47" s="301"/>
      <c r="K47" s="319"/>
      <c r="L47" s="320"/>
      <c r="M47" s="321"/>
      <c r="N47" s="465"/>
      <c r="O47" s="301"/>
      <c r="P47" s="305"/>
    </row>
    <row r="48" spans="1:17" s="325" customFormat="1" ht="12.95" customHeight="1" x14ac:dyDescent="0.2">
      <c r="A48" s="301" t="s">
        <v>37</v>
      </c>
      <c r="B48" s="301" t="s">
        <v>36</v>
      </c>
      <c r="C48" s="299" t="s">
        <v>792</v>
      </c>
      <c r="D48" s="301"/>
      <c r="E48" s="301" t="s">
        <v>635</v>
      </c>
      <c r="F48" s="297">
        <f>'MRB reports'!AM136</f>
        <v>85428</v>
      </c>
      <c r="G48" s="297">
        <f>'MRB reports'!AN136</f>
        <v>2825</v>
      </c>
      <c r="H48" s="297">
        <f>'MRB reports'!AP136</f>
        <v>0</v>
      </c>
      <c r="I48" s="297">
        <f>'MRB reports'!AQ136</f>
        <v>1130</v>
      </c>
      <c r="J48" s="299"/>
      <c r="K48" s="308">
        <f>L48*2096</f>
        <v>0</v>
      </c>
      <c r="L48" s="298">
        <f>'MRB reports'!AO130</f>
        <v>0</v>
      </c>
      <c r="M48" s="297">
        <f>SUM(F48:I48)</f>
        <v>89383</v>
      </c>
      <c r="N48" s="461">
        <v>1</v>
      </c>
      <c r="O48" s="304">
        <f>M48*N48</f>
        <v>89383</v>
      </c>
    </row>
    <row r="49" spans="1:17" s="303" customFormat="1" ht="12.95" customHeight="1" x14ac:dyDescent="0.2">
      <c r="A49" s="309" t="s">
        <v>92</v>
      </c>
      <c r="B49" s="310"/>
      <c r="C49" s="310"/>
      <c r="D49" s="310"/>
      <c r="E49" s="310"/>
      <c r="F49" s="311"/>
      <c r="G49" s="311"/>
      <c r="H49" s="311"/>
      <c r="I49" s="311"/>
      <c r="J49" s="310"/>
      <c r="K49" s="312"/>
      <c r="L49" s="313"/>
      <c r="M49" s="314"/>
      <c r="N49" s="464"/>
      <c r="O49" s="310"/>
      <c r="P49" s="316">
        <f>SUM(O48:O48)</f>
        <v>89383</v>
      </c>
      <c r="Q49" s="566">
        <v>89375</v>
      </c>
    </row>
    <row r="50" spans="1:17" s="303" customFormat="1" ht="12.95" customHeight="1" x14ac:dyDescent="0.2">
      <c r="A50" s="317"/>
      <c r="B50" s="301"/>
      <c r="C50" s="301"/>
      <c r="D50" s="301"/>
      <c r="E50" s="301"/>
      <c r="F50" s="318"/>
      <c r="G50" s="318"/>
      <c r="H50" s="318"/>
      <c r="I50" s="318"/>
      <c r="J50" s="301"/>
      <c r="K50" s="319"/>
      <c r="L50" s="320"/>
      <c r="M50" s="321"/>
      <c r="N50" s="465"/>
      <c r="O50" s="301"/>
      <c r="P50" s="305"/>
    </row>
    <row r="51" spans="1:17" s="303" customFormat="1" ht="12.95" customHeight="1" x14ac:dyDescent="0.2">
      <c r="A51" s="301" t="s">
        <v>49</v>
      </c>
      <c r="B51" s="324" t="s">
        <v>591</v>
      </c>
      <c r="C51" s="299" t="s">
        <v>779</v>
      </c>
      <c r="D51" s="299"/>
      <c r="E51" s="301" t="s">
        <v>633</v>
      </c>
      <c r="F51" s="297">
        <f>'MRB reports'!AM43</f>
        <v>87743.775162367994</v>
      </c>
      <c r="G51" s="297">
        <f>'MRB reports'!AN43</f>
        <v>2715.904</v>
      </c>
      <c r="H51" s="297">
        <f>'MRB reports'!AP43</f>
        <v>0</v>
      </c>
      <c r="I51" s="297">
        <f>'MRB reports'!AQ43</f>
        <v>849</v>
      </c>
      <c r="J51" s="299" t="s">
        <v>782</v>
      </c>
      <c r="K51" s="308">
        <f>L51*2096</f>
        <v>838.40000000000009</v>
      </c>
      <c r="L51" s="298">
        <f>'MRB reports'!AO43</f>
        <v>0.4</v>
      </c>
      <c r="M51" s="297">
        <f>SUM(F51:I51)</f>
        <v>91308.679162367989</v>
      </c>
      <c r="N51" s="461">
        <v>1</v>
      </c>
      <c r="O51" s="304">
        <f>M51*N51</f>
        <v>91308.679162367989</v>
      </c>
      <c r="P51" s="305"/>
    </row>
    <row r="52" spans="1:17" s="303" customFormat="1" ht="12.95" customHeight="1" x14ac:dyDescent="0.2">
      <c r="A52" s="301" t="s">
        <v>49</v>
      </c>
      <c r="B52" s="544" t="s">
        <v>590</v>
      </c>
      <c r="C52" s="299" t="s">
        <v>779</v>
      </c>
      <c r="D52" s="299"/>
      <c r="E52" s="301" t="s">
        <v>633</v>
      </c>
      <c r="F52" s="297">
        <f>'MRB reports'!AM45</f>
        <v>51718.875000000007</v>
      </c>
      <c r="G52" s="297">
        <f>'MRB reports'!AN45</f>
        <v>0</v>
      </c>
      <c r="H52" s="297">
        <f>'MRB reports'!AP45</f>
        <v>0</v>
      </c>
      <c r="I52" s="297">
        <f>'MRB reports'!AQ45</f>
        <v>0</v>
      </c>
      <c r="J52" s="299"/>
      <c r="K52" s="308">
        <f>L52*2096</f>
        <v>628.79999999999995</v>
      </c>
      <c r="L52" s="298">
        <f>'MRB reports'!AO45</f>
        <v>0.3</v>
      </c>
      <c r="M52" s="297">
        <f>SUM(F52:I52)</f>
        <v>51718.875000000007</v>
      </c>
      <c r="N52" s="461">
        <v>1</v>
      </c>
      <c r="O52" s="304">
        <f>M52*N52</f>
        <v>51718.875000000007</v>
      </c>
      <c r="P52" s="305"/>
    </row>
    <row r="53" spans="1:17" s="303" customFormat="1" ht="12.95" customHeight="1" x14ac:dyDescent="0.2">
      <c r="A53" s="309" t="s">
        <v>93</v>
      </c>
      <c r="B53" s="310"/>
      <c r="C53" s="310"/>
      <c r="D53" s="310"/>
      <c r="E53" s="310"/>
      <c r="F53" s="311"/>
      <c r="G53" s="311"/>
      <c r="H53" s="311"/>
      <c r="I53" s="311"/>
      <c r="J53" s="310"/>
      <c r="K53" s="312"/>
      <c r="L53" s="313"/>
      <c r="M53" s="314"/>
      <c r="N53" s="464"/>
      <c r="O53" s="310"/>
      <c r="P53" s="316">
        <f>SUM(O51:O52)</f>
        <v>143027.554162368</v>
      </c>
      <c r="Q53" s="566">
        <v>143062</v>
      </c>
    </row>
    <row r="54" spans="1:17" s="303" customFormat="1" ht="12.95" customHeight="1" x14ac:dyDescent="0.2">
      <c r="A54" s="317"/>
      <c r="B54" s="301"/>
      <c r="C54" s="301"/>
      <c r="D54" s="301"/>
      <c r="E54" s="301"/>
      <c r="F54" s="318"/>
      <c r="G54" s="318"/>
      <c r="H54" s="318"/>
      <c r="I54" s="318"/>
      <c r="J54" s="301"/>
      <c r="K54" s="319"/>
      <c r="L54" s="320"/>
      <c r="M54" s="321"/>
      <c r="N54" s="465"/>
      <c r="O54" s="301"/>
      <c r="P54" s="305"/>
    </row>
    <row r="55" spans="1:17" s="303" customFormat="1" ht="12.95" customHeight="1" x14ac:dyDescent="0.2">
      <c r="A55" s="301" t="s">
        <v>54</v>
      </c>
      <c r="B55" s="306"/>
      <c r="C55" s="299"/>
      <c r="D55" s="299"/>
      <c r="E55" s="301"/>
      <c r="F55" s="297"/>
      <c r="G55" s="297"/>
      <c r="H55" s="297"/>
      <c r="I55" s="297"/>
      <c r="J55" s="299"/>
      <c r="K55" s="308"/>
      <c r="L55" s="298"/>
      <c r="M55" s="297"/>
      <c r="N55" s="461"/>
      <c r="O55" s="304"/>
      <c r="P55" s="305"/>
    </row>
    <row r="56" spans="1:17" s="303" customFormat="1" ht="12.95" customHeight="1" x14ac:dyDescent="0.2">
      <c r="A56" s="309" t="s">
        <v>94</v>
      </c>
      <c r="B56" s="310"/>
      <c r="C56" s="310"/>
      <c r="D56" s="310"/>
      <c r="E56" s="310"/>
      <c r="F56" s="311"/>
      <c r="G56" s="311"/>
      <c r="H56" s="311"/>
      <c r="I56" s="311"/>
      <c r="J56" s="310"/>
      <c r="K56" s="312"/>
      <c r="L56" s="313"/>
      <c r="M56" s="314"/>
      <c r="N56" s="464"/>
      <c r="O56" s="310"/>
      <c r="P56" s="316">
        <f>SUM(O55:O56)</f>
        <v>0</v>
      </c>
    </row>
    <row r="57" spans="1:17" s="303" customFormat="1" ht="12.95" customHeight="1" x14ac:dyDescent="0.2">
      <c r="A57" s="317"/>
      <c r="B57" s="301"/>
      <c r="C57" s="301"/>
      <c r="D57" s="301"/>
      <c r="E57" s="301"/>
      <c r="F57" s="318"/>
      <c r="G57" s="318"/>
      <c r="H57" s="318"/>
      <c r="I57" s="318"/>
      <c r="J57" s="301"/>
      <c r="K57" s="319"/>
      <c r="L57" s="320"/>
      <c r="M57" s="321"/>
      <c r="N57" s="465"/>
      <c r="O57" s="301"/>
      <c r="P57" s="305"/>
      <c r="Q57" s="563"/>
    </row>
    <row r="58" spans="1:17" s="303" customFormat="1" ht="12.95" customHeight="1" x14ac:dyDescent="0.2">
      <c r="A58" s="301" t="s">
        <v>35</v>
      </c>
      <c r="B58" s="545"/>
      <c r="C58" s="535"/>
      <c r="D58" s="301"/>
      <c r="E58" s="301"/>
      <c r="F58" s="297"/>
      <c r="G58" s="297"/>
      <c r="H58" s="297"/>
      <c r="I58" s="297"/>
      <c r="J58" s="299"/>
      <c r="K58" s="308"/>
      <c r="L58" s="298"/>
      <c r="M58" s="297"/>
      <c r="N58" s="461"/>
      <c r="O58" s="304"/>
      <c r="P58" s="305"/>
    </row>
    <row r="59" spans="1:17" s="325" customFormat="1" ht="12.95" customHeight="1" x14ac:dyDescent="0.2">
      <c r="A59" s="309" t="s">
        <v>95</v>
      </c>
      <c r="B59" s="310"/>
      <c r="C59" s="310"/>
      <c r="D59" s="310"/>
      <c r="E59" s="310"/>
      <c r="F59" s="311"/>
      <c r="G59" s="311"/>
      <c r="H59" s="311"/>
      <c r="I59" s="311"/>
      <c r="J59" s="310"/>
      <c r="K59" s="312"/>
      <c r="L59" s="313"/>
      <c r="M59" s="314"/>
      <c r="N59" s="462"/>
      <c r="O59" s="315"/>
      <c r="P59" s="316">
        <f>SUM(O58:O58)</f>
        <v>0</v>
      </c>
    </row>
    <row r="60" spans="1:17" s="325" customFormat="1" ht="12.95" customHeight="1" x14ac:dyDescent="0.2">
      <c r="A60" s="317"/>
      <c r="B60" s="301"/>
      <c r="C60" s="301"/>
      <c r="D60" s="301"/>
      <c r="E60" s="301"/>
      <c r="F60" s="318"/>
      <c r="G60" s="318"/>
      <c r="H60" s="318"/>
      <c r="I60" s="318"/>
      <c r="J60" s="301"/>
      <c r="K60" s="319"/>
      <c r="L60" s="320"/>
      <c r="M60" s="321"/>
      <c r="N60" s="463"/>
      <c r="O60" s="303"/>
      <c r="P60" s="305"/>
    </row>
    <row r="61" spans="1:17" s="303" customFormat="1" ht="12.95" customHeight="1" x14ac:dyDescent="0.2">
      <c r="A61" s="301" t="s">
        <v>13</v>
      </c>
      <c r="B61" s="324" t="s">
        <v>777</v>
      </c>
      <c r="C61" s="299" t="s">
        <v>779</v>
      </c>
      <c r="D61" s="299"/>
      <c r="E61" s="299"/>
      <c r="F61" s="297">
        <f>'MRB reports'!AM46</f>
        <v>91714.805000000022</v>
      </c>
      <c r="G61" s="297">
        <f>'MRB reports'!AN46</f>
        <v>0</v>
      </c>
      <c r="H61" s="297">
        <f>'MRB reports'!AP46</f>
        <v>0</v>
      </c>
      <c r="I61" s="297">
        <f>'MRB reports'!AQ46</f>
        <v>0</v>
      </c>
      <c r="J61" s="299"/>
      <c r="K61" s="308">
        <f>L61*2096</f>
        <v>838.40000000000009</v>
      </c>
      <c r="L61" s="298">
        <f>'MRB reports'!AO46</f>
        <v>0.4</v>
      </c>
      <c r="M61" s="297">
        <f>SUM(F61:I61)</f>
        <v>91714.805000000022</v>
      </c>
      <c r="N61" s="461">
        <v>1</v>
      </c>
      <c r="O61" s="304">
        <f>M61*N61</f>
        <v>91714.805000000022</v>
      </c>
      <c r="P61" s="305"/>
    </row>
    <row r="62" spans="1:17" s="303" customFormat="1" ht="12.95" customHeight="1" x14ac:dyDescent="0.2">
      <c r="A62" s="309" t="s">
        <v>96</v>
      </c>
      <c r="B62" s="310"/>
      <c r="C62" s="310"/>
      <c r="D62" s="310"/>
      <c r="E62" s="310"/>
      <c r="F62" s="311"/>
      <c r="G62" s="311"/>
      <c r="H62" s="311"/>
      <c r="I62" s="311"/>
      <c r="J62" s="310"/>
      <c r="K62" s="312"/>
      <c r="L62" s="313"/>
      <c r="M62" s="314"/>
      <c r="N62" s="464"/>
      <c r="O62" s="310"/>
      <c r="P62" s="316">
        <f>SUM(O61:O61)</f>
        <v>91714.805000000022</v>
      </c>
      <c r="Q62" s="566">
        <v>91671</v>
      </c>
    </row>
    <row r="63" spans="1:17" s="303" customFormat="1" ht="12.95" customHeight="1" x14ac:dyDescent="0.2">
      <c r="A63" s="317"/>
      <c r="B63" s="301"/>
      <c r="C63" s="301"/>
      <c r="D63" s="301"/>
      <c r="E63" s="301"/>
      <c r="F63" s="318"/>
      <c r="G63" s="318"/>
      <c r="H63" s="318"/>
      <c r="I63" s="318"/>
      <c r="J63" s="301"/>
      <c r="K63" s="319"/>
      <c r="L63" s="320"/>
      <c r="M63" s="321"/>
      <c r="N63" s="465"/>
      <c r="O63" s="301"/>
      <c r="P63" s="305"/>
    </row>
    <row r="64" spans="1:17" s="325" customFormat="1" ht="12.95" customHeight="1" x14ac:dyDescent="0.2">
      <c r="A64" s="301" t="s">
        <v>242</v>
      </c>
      <c r="B64" s="306"/>
      <c r="C64" s="299"/>
      <c r="D64" s="299"/>
      <c r="E64" s="301"/>
      <c r="F64" s="297"/>
      <c r="G64" s="297"/>
      <c r="H64" s="297"/>
      <c r="I64" s="297"/>
      <c r="J64" s="299"/>
      <c r="K64" s="308"/>
      <c r="L64" s="298"/>
      <c r="M64" s="297"/>
      <c r="N64" s="461"/>
      <c r="O64" s="304"/>
      <c r="P64" s="305"/>
    </row>
    <row r="65" spans="1:17" s="303" customFormat="1" ht="12.95" customHeight="1" x14ac:dyDescent="0.2">
      <c r="A65" s="309" t="s">
        <v>337</v>
      </c>
      <c r="B65" s="310"/>
      <c r="C65" s="310"/>
      <c r="D65" s="310"/>
      <c r="E65" s="310"/>
      <c r="F65" s="311"/>
      <c r="G65" s="311"/>
      <c r="H65" s="311"/>
      <c r="I65" s="311"/>
      <c r="J65" s="310"/>
      <c r="K65" s="312"/>
      <c r="L65" s="313"/>
      <c r="M65" s="314"/>
      <c r="N65" s="464"/>
      <c r="O65" s="310"/>
      <c r="P65" s="316">
        <f>SUM(O64:O64)</f>
        <v>0</v>
      </c>
    </row>
    <row r="66" spans="1:17" s="303" customFormat="1" ht="12.95" customHeight="1" x14ac:dyDescent="0.2">
      <c r="A66" s="317"/>
      <c r="B66" s="301"/>
      <c r="C66" s="301"/>
      <c r="D66" s="301"/>
      <c r="E66" s="301"/>
      <c r="F66" s="318"/>
      <c r="G66" s="318"/>
      <c r="H66" s="318"/>
      <c r="I66" s="318"/>
      <c r="J66" s="301"/>
      <c r="K66" s="319"/>
      <c r="L66" s="320"/>
      <c r="M66" s="321"/>
      <c r="N66" s="465"/>
      <c r="O66" s="301"/>
      <c r="P66" s="305"/>
    </row>
    <row r="67" spans="1:17" s="303" customFormat="1" ht="12.95" customHeight="1" x14ac:dyDescent="0.2">
      <c r="A67" s="301" t="s">
        <v>53</v>
      </c>
      <c r="B67" s="299"/>
      <c r="C67" s="299"/>
      <c r="D67" s="299"/>
      <c r="E67" s="289"/>
      <c r="F67" s="297"/>
      <c r="G67" s="297"/>
      <c r="H67" s="297"/>
      <c r="I67" s="297"/>
      <c r="J67" s="299"/>
      <c r="K67" s="308"/>
      <c r="L67" s="298"/>
      <c r="M67" s="297"/>
      <c r="N67" s="461"/>
      <c r="O67" s="304"/>
      <c r="P67" s="305"/>
    </row>
    <row r="68" spans="1:17" s="325" customFormat="1" ht="12.95" customHeight="1" x14ac:dyDescent="0.2">
      <c r="A68" s="309" t="s">
        <v>97</v>
      </c>
      <c r="B68" s="310"/>
      <c r="C68" s="310"/>
      <c r="D68" s="310"/>
      <c r="E68" s="310"/>
      <c r="F68" s="311"/>
      <c r="G68" s="311"/>
      <c r="H68" s="311"/>
      <c r="I68" s="311"/>
      <c r="J68" s="310"/>
      <c r="K68" s="312"/>
      <c r="L68" s="313"/>
      <c r="M68" s="314"/>
      <c r="N68" s="462"/>
      <c r="O68" s="315"/>
      <c r="P68" s="316">
        <f>SUM(O67:O67)</f>
        <v>0</v>
      </c>
    </row>
    <row r="69" spans="1:17" s="325" customFormat="1" ht="12.95" customHeight="1" x14ac:dyDescent="0.2">
      <c r="A69" s="317"/>
      <c r="B69" s="301"/>
      <c r="C69" s="301"/>
      <c r="D69" s="301"/>
      <c r="E69" s="301"/>
      <c r="F69" s="318"/>
      <c r="G69" s="318"/>
      <c r="H69" s="318"/>
      <c r="I69" s="318"/>
      <c r="J69" s="301"/>
      <c r="K69" s="319"/>
      <c r="L69" s="320"/>
      <c r="M69" s="321"/>
      <c r="N69" s="463"/>
      <c r="O69" s="303"/>
      <c r="P69" s="305"/>
    </row>
    <row r="70" spans="1:17" s="325" customFormat="1" ht="12.95" customHeight="1" x14ac:dyDescent="0.2">
      <c r="A70" s="303" t="s">
        <v>56</v>
      </c>
      <c r="B70" s="301" t="s">
        <v>642</v>
      </c>
      <c r="C70" s="299" t="s">
        <v>797</v>
      </c>
      <c r="D70" s="301" t="s">
        <v>644</v>
      </c>
      <c r="E70" s="535" t="s">
        <v>799</v>
      </c>
      <c r="F70" s="297">
        <f>'MRB reports'!AM186</f>
        <v>74700</v>
      </c>
      <c r="G70" s="297">
        <f>'MRB reports'!AN186</f>
        <v>0</v>
      </c>
      <c r="H70" s="297">
        <f>'MRB reports'!AP186</f>
        <v>0</v>
      </c>
      <c r="I70" s="297">
        <f>'MRB reports'!AQ186</f>
        <v>2000</v>
      </c>
      <c r="J70" s="299" t="str">
        <f>'MRB reports'!AR186</f>
        <v>computer costs</v>
      </c>
      <c r="K70" s="308">
        <v>500</v>
      </c>
      <c r="L70" s="298">
        <f>'MRB reports'!AO186</f>
        <v>0.24</v>
      </c>
      <c r="M70" s="297">
        <f>SUM(F70:I70)</f>
        <v>76700</v>
      </c>
      <c r="N70" s="461">
        <v>1</v>
      </c>
      <c r="O70" s="304">
        <f>M70*N70</f>
        <v>76700</v>
      </c>
      <c r="P70" s="305"/>
    </row>
    <row r="71" spans="1:17" s="325" customFormat="1" ht="12.95" customHeight="1" x14ac:dyDescent="0.2">
      <c r="A71" s="303" t="s">
        <v>56</v>
      </c>
      <c r="B71" s="301" t="s">
        <v>798</v>
      </c>
      <c r="C71" s="299" t="s">
        <v>797</v>
      </c>
      <c r="D71" s="301" t="s">
        <v>644</v>
      </c>
      <c r="E71" s="535" t="s">
        <v>799</v>
      </c>
      <c r="F71" s="297">
        <f>'MRB reports'!AM187</f>
        <v>96800</v>
      </c>
      <c r="G71" s="297">
        <f>'MRB reports'!AN187</f>
        <v>0</v>
      </c>
      <c r="H71" s="297">
        <f>'MRB reports'!AP187</f>
        <v>0</v>
      </c>
      <c r="I71" s="297">
        <f>'MRB reports'!AQ187</f>
        <v>0</v>
      </c>
      <c r="J71" s="297"/>
      <c r="K71" s="308">
        <v>800</v>
      </c>
      <c r="L71" s="298">
        <f>'MRB reports'!AO187</f>
        <v>0.39</v>
      </c>
      <c r="M71" s="297">
        <f>SUM(F71:I71)</f>
        <v>96800</v>
      </c>
      <c r="N71" s="461">
        <v>1</v>
      </c>
      <c r="O71" s="304">
        <f>M71*N71</f>
        <v>96800</v>
      </c>
      <c r="P71" s="305"/>
    </row>
    <row r="72" spans="1:17" s="325" customFormat="1" ht="12.95" customHeight="1" x14ac:dyDescent="0.2">
      <c r="A72" s="303" t="s">
        <v>56</v>
      </c>
      <c r="B72" s="301" t="s">
        <v>641</v>
      </c>
      <c r="C72" s="299" t="s">
        <v>797</v>
      </c>
      <c r="D72" s="301" t="s">
        <v>644</v>
      </c>
      <c r="E72" s="535" t="s">
        <v>799</v>
      </c>
      <c r="F72" s="297">
        <f>'MRB reports'!AM188</f>
        <v>107500</v>
      </c>
      <c r="G72" s="297">
        <f>'MRB reports'!AN188</f>
        <v>0</v>
      </c>
      <c r="H72" s="297">
        <f>'MRB reports'!AP188</f>
        <v>0</v>
      </c>
      <c r="I72" s="297">
        <f>'MRB reports'!AQ188</f>
        <v>0</v>
      </c>
      <c r="J72" s="297"/>
      <c r="K72" s="308">
        <v>1200</v>
      </c>
      <c r="L72" s="298">
        <f>'MRB reports'!AO188</f>
        <v>0.57999999999999996</v>
      </c>
      <c r="M72" s="297">
        <f>SUM(F72:I72)</f>
        <v>107500</v>
      </c>
      <c r="N72" s="461">
        <v>1</v>
      </c>
      <c r="O72" s="304">
        <f>M72*N72</f>
        <v>107500</v>
      </c>
      <c r="P72" s="305"/>
    </row>
    <row r="73" spans="1:17" s="303" customFormat="1" ht="12.95" customHeight="1" x14ac:dyDescent="0.2">
      <c r="A73" s="309" t="s">
        <v>98</v>
      </c>
      <c r="B73" s="310"/>
      <c r="C73" s="310"/>
      <c r="D73" s="310"/>
      <c r="E73" s="310"/>
      <c r="F73" s="311"/>
      <c r="G73" s="311"/>
      <c r="H73" s="311"/>
      <c r="I73" s="311"/>
      <c r="J73" s="310"/>
      <c r="K73" s="312"/>
      <c r="L73" s="313"/>
      <c r="M73" s="314"/>
      <c r="N73" s="464"/>
      <c r="O73" s="310"/>
      <c r="P73" s="316">
        <f>SUM(O70:O72)</f>
        <v>281000</v>
      </c>
      <c r="Q73" s="566">
        <v>281540</v>
      </c>
    </row>
    <row r="74" spans="1:17" s="303" customFormat="1" ht="12.95" customHeight="1" x14ac:dyDescent="0.2">
      <c r="A74" s="299"/>
      <c r="B74" s="306"/>
      <c r="C74" s="299"/>
      <c r="D74" s="299"/>
      <c r="E74" s="301"/>
      <c r="F74" s="327"/>
      <c r="G74" s="318"/>
      <c r="H74" s="322"/>
      <c r="I74" s="322"/>
      <c r="J74" s="299"/>
      <c r="K74" s="308"/>
      <c r="L74" s="323"/>
      <c r="M74" s="297"/>
      <c r="N74" s="461"/>
      <c r="O74" s="304"/>
      <c r="P74" s="305"/>
    </row>
    <row r="75" spans="1:17" s="303" customFormat="1" ht="12.95" customHeight="1" x14ac:dyDescent="0.2">
      <c r="A75" s="301" t="s">
        <v>45</v>
      </c>
      <c r="B75" s="326" t="s">
        <v>619</v>
      </c>
      <c r="C75" s="301" t="s">
        <v>785</v>
      </c>
      <c r="D75" s="301" t="s">
        <v>644</v>
      </c>
      <c r="E75" s="301" t="s">
        <v>639</v>
      </c>
      <c r="F75" s="297">
        <f>'MRB reports'!AM121</f>
        <v>56494</v>
      </c>
      <c r="G75" s="297">
        <f>'MRB reports'!AN121</f>
        <v>4400</v>
      </c>
      <c r="H75" s="297">
        <f>'MRB reports'!AP163</f>
        <v>0</v>
      </c>
      <c r="I75" s="297">
        <f>'MRB reports'!AQ163</f>
        <v>0</v>
      </c>
      <c r="J75" s="299"/>
      <c r="K75" s="308">
        <f>L75*2096</f>
        <v>838.40000000000009</v>
      </c>
      <c r="L75" s="298">
        <f>'MRB reports'!AO121</f>
        <v>0.4</v>
      </c>
      <c r="M75" s="297">
        <f>SUM(F75:I75)</f>
        <v>60894</v>
      </c>
      <c r="N75" s="461">
        <v>1</v>
      </c>
      <c r="O75" s="304">
        <f>M75*N75</f>
        <v>60894</v>
      </c>
      <c r="P75" s="305"/>
    </row>
    <row r="76" spans="1:17" s="303" customFormat="1" ht="12.95" customHeight="1" x14ac:dyDescent="0.2">
      <c r="A76" s="301" t="s">
        <v>45</v>
      </c>
      <c r="B76" s="326" t="s">
        <v>332</v>
      </c>
      <c r="C76" s="301" t="s">
        <v>785</v>
      </c>
      <c r="D76" s="301" t="s">
        <v>644</v>
      </c>
      <c r="E76" s="301" t="s">
        <v>639</v>
      </c>
      <c r="F76" s="297">
        <f>'MRB reports'!AM123</f>
        <v>34876</v>
      </c>
      <c r="G76" s="297">
        <f>'MRB reports'!AN123</f>
        <v>2200</v>
      </c>
      <c r="H76" s="297">
        <f>'MRB reports'!AP164</f>
        <v>0</v>
      </c>
      <c r="I76" s="297">
        <f>'MRB reports'!AQ164</f>
        <v>0</v>
      </c>
      <c r="J76" s="299"/>
      <c r="K76" s="308">
        <f>L76*2096</f>
        <v>419.20000000000005</v>
      </c>
      <c r="L76" s="298">
        <f>'MRB reports'!AO123</f>
        <v>0.2</v>
      </c>
      <c r="M76" s="297">
        <f>SUM(F76:I76)</f>
        <v>37076</v>
      </c>
      <c r="N76" s="461">
        <v>1</v>
      </c>
      <c r="O76" s="304">
        <f>M76*N76</f>
        <v>37076</v>
      </c>
      <c r="P76" s="305"/>
      <c r="Q76" s="565">
        <v>97479</v>
      </c>
    </row>
    <row r="77" spans="1:17" s="303" customFormat="1" ht="12.95" customHeight="1" x14ac:dyDescent="0.2">
      <c r="A77" s="301" t="s">
        <v>45</v>
      </c>
      <c r="B77" s="326" t="s">
        <v>73</v>
      </c>
      <c r="C77" s="301" t="s">
        <v>794</v>
      </c>
      <c r="D77" s="301" t="s">
        <v>654</v>
      </c>
      <c r="E77" s="301" t="s">
        <v>639</v>
      </c>
      <c r="F77" s="297">
        <f>'MRB reports'!AM12</f>
        <v>29500</v>
      </c>
      <c r="G77" s="297">
        <f>'MRB reports'!AN12</f>
        <v>4500</v>
      </c>
      <c r="H77" s="297">
        <f>'MRB reports'!AP165</f>
        <v>0</v>
      </c>
      <c r="I77" s="297">
        <f>'MRB reports'!AQ165</f>
        <v>0</v>
      </c>
      <c r="J77" s="299"/>
      <c r="K77" s="308">
        <f>L77*2096</f>
        <v>209.60000000000002</v>
      </c>
      <c r="L77" s="298">
        <f>'MRB reports'!AO12</f>
        <v>0.1</v>
      </c>
      <c r="M77" s="297">
        <f>SUM(F77:I77)</f>
        <v>34000</v>
      </c>
      <c r="N77" s="461">
        <v>1</v>
      </c>
      <c r="O77" s="304">
        <f>M77*N77</f>
        <v>34000</v>
      </c>
      <c r="P77" s="305"/>
      <c r="Q77" s="304"/>
    </row>
    <row r="78" spans="1:17" s="303" customFormat="1" ht="12.95" customHeight="1" x14ac:dyDescent="0.2">
      <c r="A78" s="301" t="s">
        <v>45</v>
      </c>
      <c r="B78" s="326" t="s">
        <v>619</v>
      </c>
      <c r="C78" s="301" t="s">
        <v>794</v>
      </c>
      <c r="D78" s="301" t="s">
        <v>644</v>
      </c>
      <c r="E78" s="301"/>
      <c r="F78" s="297">
        <f>'MRB reports'!AM13</f>
        <v>45000</v>
      </c>
      <c r="G78" s="297">
        <f>'MRB reports'!AN13</f>
        <v>0</v>
      </c>
      <c r="H78" s="297">
        <f>'MRB reports'!AP13</f>
        <v>0</v>
      </c>
      <c r="I78" s="297">
        <f>'MRB reports'!AQ13</f>
        <v>0</v>
      </c>
      <c r="J78" s="299"/>
      <c r="K78" s="308">
        <f>L78*2096</f>
        <v>628.79999999999995</v>
      </c>
      <c r="L78" s="298">
        <f>'MRB reports'!AO13</f>
        <v>0.3</v>
      </c>
      <c r="M78" s="297">
        <f>SUM(F78:I78)</f>
        <v>45000</v>
      </c>
      <c r="N78" s="461">
        <v>1</v>
      </c>
      <c r="O78" s="304">
        <f>M78*N78</f>
        <v>45000</v>
      </c>
      <c r="P78" s="305"/>
      <c r="Q78" s="304"/>
    </row>
    <row r="79" spans="1:17" s="303" customFormat="1" ht="12.95" customHeight="1" x14ac:dyDescent="0.2">
      <c r="A79" s="301" t="s">
        <v>45</v>
      </c>
      <c r="B79" s="326" t="s">
        <v>620</v>
      </c>
      <c r="C79" s="301" t="s">
        <v>794</v>
      </c>
      <c r="D79" s="301" t="s">
        <v>644</v>
      </c>
      <c r="E79" s="301"/>
      <c r="F79" s="297">
        <f>'MRB reports'!AM14</f>
        <v>36000</v>
      </c>
      <c r="G79" s="297">
        <f>'MRB reports'!AN14</f>
        <v>0</v>
      </c>
      <c r="H79" s="297">
        <f>'MRB reports'!AP14</f>
        <v>0</v>
      </c>
      <c r="I79" s="297">
        <f>'MRB reports'!AQ14</f>
        <v>0</v>
      </c>
      <c r="J79" s="299"/>
      <c r="K79" s="308">
        <f>L79*2096</f>
        <v>733.59999999999991</v>
      </c>
      <c r="L79" s="298">
        <f>'MRB reports'!AO14</f>
        <v>0.35</v>
      </c>
      <c r="M79" s="297">
        <f>SUM(F79:I79)</f>
        <v>36000</v>
      </c>
      <c r="N79" s="461">
        <v>1</v>
      </c>
      <c r="O79" s="304">
        <f>M79*N79</f>
        <v>36000</v>
      </c>
      <c r="P79" s="305"/>
      <c r="Q79" s="565">
        <v>114616</v>
      </c>
    </row>
    <row r="80" spans="1:17" s="325" customFormat="1" ht="12.95" customHeight="1" x14ac:dyDescent="0.2">
      <c r="A80" s="309" t="s">
        <v>99</v>
      </c>
      <c r="B80" s="310"/>
      <c r="C80" s="310"/>
      <c r="D80" s="310"/>
      <c r="E80" s="310"/>
      <c r="F80" s="311"/>
      <c r="G80" s="311"/>
      <c r="H80" s="311"/>
      <c r="I80" s="311"/>
      <c r="J80" s="310"/>
      <c r="K80" s="312"/>
      <c r="L80" s="313"/>
      <c r="M80" s="314"/>
      <c r="N80" s="462"/>
      <c r="O80" s="315"/>
      <c r="P80" s="316">
        <f>SUM(O74:O80)</f>
        <v>212970</v>
      </c>
      <c r="Q80" s="566">
        <f>SUM(Q75:Q79)</f>
        <v>212095</v>
      </c>
    </row>
    <row r="81" spans="1:17" s="325" customFormat="1" ht="12.95" customHeight="1" x14ac:dyDescent="0.2">
      <c r="A81" s="317"/>
      <c r="B81" s="301"/>
      <c r="C81" s="301"/>
      <c r="D81" s="301"/>
      <c r="E81" s="301"/>
      <c r="F81" s="318"/>
      <c r="G81" s="318"/>
      <c r="H81" s="318"/>
      <c r="I81" s="318"/>
      <c r="J81" s="301"/>
      <c r="K81" s="319"/>
      <c r="L81" s="320"/>
      <c r="M81" s="321"/>
      <c r="N81" s="463"/>
      <c r="O81" s="303"/>
      <c r="P81" s="305"/>
    </row>
    <row r="82" spans="1:17" s="303" customFormat="1" ht="12.95" customHeight="1" x14ac:dyDescent="0.2">
      <c r="A82" s="301" t="s">
        <v>46</v>
      </c>
      <c r="B82" s="299"/>
      <c r="C82" s="299"/>
      <c r="D82" s="299"/>
      <c r="E82" s="299"/>
      <c r="F82" s="322"/>
      <c r="G82" s="322"/>
      <c r="H82" s="322"/>
      <c r="I82" s="322"/>
      <c r="J82" s="299"/>
      <c r="K82" s="308"/>
      <c r="L82" s="323"/>
      <c r="M82" s="304"/>
      <c r="N82" s="461"/>
      <c r="O82" s="304"/>
      <c r="P82" s="305"/>
    </row>
    <row r="83" spans="1:17" s="303" customFormat="1" ht="12.95" customHeight="1" x14ac:dyDescent="0.2">
      <c r="A83" s="309" t="s">
        <v>100</v>
      </c>
      <c r="B83" s="310"/>
      <c r="C83" s="310"/>
      <c r="D83" s="310"/>
      <c r="E83" s="310"/>
      <c r="F83" s="311"/>
      <c r="G83" s="311"/>
      <c r="H83" s="311"/>
      <c r="I83" s="311"/>
      <c r="J83" s="310"/>
      <c r="K83" s="312"/>
      <c r="L83" s="313"/>
      <c r="M83" s="314"/>
      <c r="N83" s="464"/>
      <c r="O83" s="310"/>
      <c r="P83" s="316">
        <f>SUM(O82:O82)</f>
        <v>0</v>
      </c>
    </row>
    <row r="84" spans="1:17" s="303" customFormat="1" ht="12.95" customHeight="1" x14ac:dyDescent="0.2">
      <c r="A84" s="317"/>
      <c r="B84" s="301"/>
      <c r="C84" s="301"/>
      <c r="D84" s="301"/>
      <c r="E84" s="301"/>
      <c r="F84" s="318"/>
      <c r="G84" s="318"/>
      <c r="H84" s="318"/>
      <c r="I84" s="318"/>
      <c r="J84" s="301"/>
      <c r="K84" s="319"/>
      <c r="L84" s="320"/>
      <c r="M84" s="321"/>
      <c r="N84" s="465"/>
      <c r="O84" s="301"/>
      <c r="P84" s="305"/>
    </row>
    <row r="85" spans="1:17" s="303" customFormat="1" ht="12.95" customHeight="1" x14ac:dyDescent="0.2">
      <c r="A85" s="301" t="s">
        <v>32</v>
      </c>
      <c r="B85" s="326" t="s">
        <v>604</v>
      </c>
      <c r="C85" s="301" t="s">
        <v>835</v>
      </c>
      <c r="D85" s="301" t="s">
        <v>644</v>
      </c>
      <c r="E85" s="301"/>
      <c r="F85" s="297">
        <f>'MRB reports'!AM98</f>
        <v>63700</v>
      </c>
      <c r="G85" s="297">
        <f>'MRB reports'!AN98</f>
        <v>0</v>
      </c>
      <c r="H85" s="297">
        <f>'MRB reports'!AP98</f>
        <v>0</v>
      </c>
      <c r="I85" s="297">
        <f>'MRB reports'!AQ98</f>
        <v>1800</v>
      </c>
      <c r="J85" s="299"/>
      <c r="K85" s="308">
        <f>L85*2096</f>
        <v>838.40000000000009</v>
      </c>
      <c r="L85" s="298">
        <f>'MRB reports'!AO98</f>
        <v>0.4</v>
      </c>
      <c r="M85" s="297">
        <f>SUM(F85:I85)</f>
        <v>65500</v>
      </c>
      <c r="N85" s="461">
        <v>1</v>
      </c>
      <c r="O85" s="304">
        <f>M85*N85</f>
        <v>65500</v>
      </c>
      <c r="P85" s="305"/>
    </row>
    <row r="86" spans="1:17" s="303" customFormat="1" ht="12.95" customHeight="1" x14ac:dyDescent="0.2">
      <c r="A86" s="301" t="s">
        <v>32</v>
      </c>
      <c r="B86" s="326" t="s">
        <v>769</v>
      </c>
      <c r="C86" s="301" t="s">
        <v>835</v>
      </c>
      <c r="D86" s="301" t="s">
        <v>644</v>
      </c>
      <c r="E86" s="301"/>
      <c r="F86" s="297">
        <f>'MRB reports'!AM99</f>
        <v>92600</v>
      </c>
      <c r="G86" s="297">
        <f>'MRB reports'!AN99</f>
        <v>0</v>
      </c>
      <c r="H86" s="297">
        <f>'MRB reports'!AP99</f>
        <v>0</v>
      </c>
      <c r="I86" s="297">
        <f>'MRB reports'!AQ99</f>
        <v>900</v>
      </c>
      <c r="J86" s="328"/>
      <c r="K86" s="308">
        <f>L86*2096</f>
        <v>1257.5999999999999</v>
      </c>
      <c r="L86" s="298">
        <f>'MRB reports'!AO99</f>
        <v>0.6</v>
      </c>
      <c r="M86" s="297">
        <f>SUM(F86:I86)</f>
        <v>93500</v>
      </c>
      <c r="N86" s="461">
        <v>1</v>
      </c>
      <c r="O86" s="304">
        <f>M86*N86</f>
        <v>93500</v>
      </c>
      <c r="P86" s="305"/>
    </row>
    <row r="87" spans="1:17" s="303" customFormat="1" ht="12.95" customHeight="1" x14ac:dyDescent="0.2">
      <c r="A87" s="309" t="s">
        <v>101</v>
      </c>
      <c r="B87" s="310"/>
      <c r="C87" s="310"/>
      <c r="D87" s="310"/>
      <c r="E87" s="310"/>
      <c r="F87" s="311"/>
      <c r="G87" s="311"/>
      <c r="H87" s="311"/>
      <c r="I87" s="311"/>
      <c r="J87" s="310"/>
      <c r="K87" s="312"/>
      <c r="L87" s="313"/>
      <c r="M87" s="314"/>
      <c r="N87" s="464"/>
      <c r="O87" s="310"/>
      <c r="P87" s="316">
        <f>SUM(O85:O86)</f>
        <v>159000</v>
      </c>
      <c r="Q87" s="566">
        <v>159000</v>
      </c>
    </row>
    <row r="88" spans="1:17" s="303" customFormat="1" ht="12.95" customHeight="1" x14ac:dyDescent="0.2">
      <c r="A88" s="299"/>
      <c r="B88" s="299"/>
      <c r="C88" s="299"/>
      <c r="D88" s="299"/>
      <c r="E88" s="299"/>
      <c r="F88" s="322"/>
      <c r="G88" s="322"/>
      <c r="H88" s="322"/>
      <c r="I88" s="322"/>
      <c r="J88" s="299"/>
      <c r="K88" s="308"/>
      <c r="L88" s="323"/>
      <c r="M88" s="304"/>
      <c r="N88" s="461"/>
      <c r="O88" s="304"/>
      <c r="P88" s="305"/>
    </row>
    <row r="89" spans="1:17" s="303" customFormat="1" ht="12.95" customHeight="1" x14ac:dyDescent="0.2">
      <c r="A89" s="301" t="s">
        <v>21</v>
      </c>
      <c r="B89" s="552" t="s">
        <v>780</v>
      </c>
      <c r="C89" s="301" t="s">
        <v>779</v>
      </c>
      <c r="D89" s="299"/>
      <c r="E89" s="299"/>
      <c r="F89" s="297">
        <f>'MRB reports'!AM47</f>
        <v>9213.155707392003</v>
      </c>
      <c r="G89" s="297">
        <f>'MRB reports'!AN47</f>
        <v>0</v>
      </c>
      <c r="H89" s="297">
        <f>'MRB reports'!AP47</f>
        <v>0</v>
      </c>
      <c r="I89" s="297">
        <f>'MRB reports'!AQ47</f>
        <v>0</v>
      </c>
      <c r="J89" s="299"/>
      <c r="K89" s="308">
        <f>L89*2080</f>
        <v>124.8</v>
      </c>
      <c r="L89" s="298">
        <f>'MRB reports'!AO47</f>
        <v>0.06</v>
      </c>
      <c r="M89" s="297">
        <f>SUM(F89:I89)</f>
        <v>9213.155707392003</v>
      </c>
      <c r="N89" s="461">
        <v>1</v>
      </c>
      <c r="O89" s="304">
        <f>M89*N89</f>
        <v>9213.155707392003</v>
      </c>
      <c r="P89" s="305"/>
    </row>
    <row r="90" spans="1:17" s="303" customFormat="1" ht="12.95" customHeight="1" x14ac:dyDescent="0.2">
      <c r="A90" s="301" t="s">
        <v>21</v>
      </c>
      <c r="B90" s="552" t="s">
        <v>801</v>
      </c>
      <c r="C90" s="301" t="s">
        <v>779</v>
      </c>
      <c r="D90" s="299"/>
      <c r="E90" s="299"/>
      <c r="F90" s="297">
        <f>'MRB reports'!AM48</f>
        <v>25209.020928000002</v>
      </c>
      <c r="G90" s="297">
        <f>'MRB reports'!AN48</f>
        <v>0</v>
      </c>
      <c r="H90" s="297">
        <f>'MRB reports'!AP48</f>
        <v>0</v>
      </c>
      <c r="I90" s="297">
        <f>'MRB reports'!AQ48</f>
        <v>0</v>
      </c>
      <c r="J90" s="299"/>
      <c r="K90" s="308">
        <f>L90*2080</f>
        <v>416</v>
      </c>
      <c r="L90" s="298">
        <f>'MRB reports'!AO48</f>
        <v>0.2</v>
      </c>
      <c r="M90" s="297">
        <f>SUM(F90:I90)</f>
        <v>25209.020928000002</v>
      </c>
      <c r="N90" s="461">
        <v>1</v>
      </c>
      <c r="O90" s="304">
        <f>M90*N90</f>
        <v>25209.020928000002</v>
      </c>
      <c r="P90" s="305"/>
    </row>
    <row r="91" spans="1:17" s="303" customFormat="1" ht="12.95" customHeight="1" x14ac:dyDescent="0.2">
      <c r="A91" s="301" t="s">
        <v>21</v>
      </c>
      <c r="B91" s="301" t="s">
        <v>20</v>
      </c>
      <c r="C91" s="301" t="s">
        <v>779</v>
      </c>
      <c r="D91" s="301" t="s">
        <v>26</v>
      </c>
      <c r="E91" s="299"/>
      <c r="F91" s="297">
        <f>'MRB reports'!AM42</f>
        <v>117201.8888361924</v>
      </c>
      <c r="G91" s="297">
        <f>'MRB reports'!AN42</f>
        <v>2494.7506531839999</v>
      </c>
      <c r="H91" s="297">
        <f>'MRB reports'!AP42</f>
        <v>0</v>
      </c>
      <c r="I91" s="297">
        <f>'MRB reports'!AQ42</f>
        <v>780</v>
      </c>
      <c r="J91" s="299" t="s">
        <v>782</v>
      </c>
      <c r="K91" s="308">
        <f>L91*2080</f>
        <v>1248</v>
      </c>
      <c r="L91" s="298">
        <f>'MRB reports'!AO42</f>
        <v>0.6</v>
      </c>
      <c r="M91" s="297">
        <f>SUM(F91:I91)</f>
        <v>120476.63948937641</v>
      </c>
      <c r="N91" s="461">
        <v>1</v>
      </c>
      <c r="O91" s="304">
        <f>M91*N91</f>
        <v>120476.63948937641</v>
      </c>
      <c r="P91" s="305"/>
    </row>
    <row r="92" spans="1:17" s="303" customFormat="1" ht="12.95" customHeight="1" x14ac:dyDescent="0.2">
      <c r="A92" s="309" t="s">
        <v>102</v>
      </c>
      <c r="B92" s="310"/>
      <c r="C92" s="310"/>
      <c r="D92" s="310"/>
      <c r="E92" s="310"/>
      <c r="F92" s="311"/>
      <c r="G92" s="311"/>
      <c r="H92" s="311"/>
      <c r="I92" s="311"/>
      <c r="J92" s="310"/>
      <c r="K92" s="312"/>
      <c r="L92" s="313"/>
      <c r="M92" s="314"/>
      <c r="N92" s="464"/>
      <c r="O92" s="310"/>
      <c r="P92" s="316">
        <f>SUM(O88:O91)</f>
        <v>154898.8161247684</v>
      </c>
      <c r="Q92" s="566">
        <v>155189</v>
      </c>
    </row>
    <row r="93" spans="1:17" s="303" customFormat="1" ht="12.95" customHeight="1" x14ac:dyDescent="0.2">
      <c r="A93" s="317"/>
      <c r="B93" s="301"/>
      <c r="C93" s="301"/>
      <c r="D93" s="301"/>
      <c r="E93" s="301"/>
      <c r="F93" s="318"/>
      <c r="G93" s="318"/>
      <c r="H93" s="318"/>
      <c r="I93" s="318"/>
      <c r="J93" s="301"/>
      <c r="K93" s="319"/>
      <c r="L93" s="320"/>
      <c r="M93" s="321"/>
      <c r="N93" s="465"/>
      <c r="O93" s="301"/>
      <c r="P93" s="305"/>
    </row>
    <row r="94" spans="1:17" s="303" customFormat="1" ht="12.95" customHeight="1" x14ac:dyDescent="0.2">
      <c r="A94" s="301" t="s">
        <v>44</v>
      </c>
      <c r="B94" s="301" t="s">
        <v>767</v>
      </c>
      <c r="C94" s="552" t="s">
        <v>802</v>
      </c>
      <c r="D94" s="299" t="s">
        <v>644</v>
      </c>
      <c r="E94" s="301"/>
      <c r="F94" s="297">
        <f>'MRB reports'!AM138</f>
        <v>82813</v>
      </c>
      <c r="G94" s="297">
        <f>'MRB reports'!AN138</f>
        <v>0</v>
      </c>
      <c r="H94" s="297">
        <f>'MRB reports'!AP136</f>
        <v>0</v>
      </c>
      <c r="I94" s="297">
        <f>'MRB reports'!AQ138</f>
        <v>1210</v>
      </c>
      <c r="J94" s="554" t="s">
        <v>789</v>
      </c>
      <c r="K94" s="308">
        <f>L94*2080</f>
        <v>1040</v>
      </c>
      <c r="L94" s="298">
        <f>'MRB reports'!AO136</f>
        <v>0.5</v>
      </c>
      <c r="M94" s="297">
        <f>SUM(F94:I94)</f>
        <v>84023</v>
      </c>
      <c r="N94" s="461">
        <v>1</v>
      </c>
      <c r="O94" s="304">
        <f>M94*N94</f>
        <v>84023</v>
      </c>
      <c r="P94" s="305"/>
    </row>
    <row r="95" spans="1:17" s="303" customFormat="1" ht="12.95" customHeight="1" x14ac:dyDescent="0.2">
      <c r="A95" s="301" t="s">
        <v>44</v>
      </c>
      <c r="B95" s="553" t="s">
        <v>790</v>
      </c>
      <c r="C95" s="552" t="s">
        <v>802</v>
      </c>
      <c r="D95" s="299" t="s">
        <v>644</v>
      </c>
      <c r="E95" s="301"/>
      <c r="F95" s="297">
        <f>'MRB reports'!AM137</f>
        <v>16418</v>
      </c>
      <c r="G95" s="297">
        <f>'MRB reports'!AN137</f>
        <v>0</v>
      </c>
      <c r="H95" s="297">
        <f>'MRB reports'!AP137</f>
        <v>0</v>
      </c>
      <c r="I95" s="297">
        <f>'MRB reports'!AQ137</f>
        <v>0</v>
      </c>
      <c r="J95" s="302"/>
      <c r="K95" s="308">
        <f>L95*2080</f>
        <v>520</v>
      </c>
      <c r="L95" s="298">
        <f>'MRB reports'!AO137</f>
        <v>0.25</v>
      </c>
      <c r="M95" s="297">
        <f>SUM(F95:I95)</f>
        <v>16418</v>
      </c>
      <c r="N95" s="461">
        <v>1</v>
      </c>
      <c r="O95" s="304">
        <f>M95*N95</f>
        <v>16418</v>
      </c>
      <c r="P95" s="305"/>
    </row>
    <row r="96" spans="1:17" s="303" customFormat="1" ht="12.95" customHeight="1" x14ac:dyDescent="0.2">
      <c r="A96" s="309" t="s">
        <v>103</v>
      </c>
      <c r="B96" s="310"/>
      <c r="C96" s="310"/>
      <c r="D96" s="310"/>
      <c r="E96" s="310"/>
      <c r="F96" s="311"/>
      <c r="G96" s="311"/>
      <c r="H96" s="311"/>
      <c r="I96" s="311"/>
      <c r="J96" s="310"/>
      <c r="K96" s="312"/>
      <c r="L96" s="313"/>
      <c r="M96" s="314"/>
      <c r="N96" s="464"/>
      <c r="O96" s="310"/>
      <c r="P96" s="316">
        <f>SUM(O94:O95)</f>
        <v>100441</v>
      </c>
      <c r="Q96" s="566">
        <v>109427</v>
      </c>
    </row>
    <row r="97" spans="1:16" s="303" customFormat="1" ht="12.95" customHeight="1" x14ac:dyDescent="0.2">
      <c r="A97" s="317"/>
      <c r="B97" s="301"/>
      <c r="C97" s="301"/>
      <c r="D97" s="301"/>
      <c r="E97" s="301"/>
      <c r="F97" s="318"/>
      <c r="G97" s="318"/>
      <c r="H97" s="318"/>
      <c r="I97" s="318"/>
      <c r="J97" s="301"/>
      <c r="K97" s="319"/>
      <c r="L97" s="320"/>
      <c r="M97" s="321"/>
      <c r="N97" s="465"/>
      <c r="O97" s="301"/>
      <c r="P97" s="305"/>
    </row>
    <row r="98" spans="1:16" s="303" customFormat="1" ht="12.95" customHeight="1" x14ac:dyDescent="0.2">
      <c r="A98" s="301" t="s">
        <v>304</v>
      </c>
      <c r="B98" s="299"/>
      <c r="C98" s="299"/>
      <c r="D98" s="299"/>
      <c r="E98" s="289"/>
      <c r="F98" s="297"/>
      <c r="G98" s="297"/>
      <c r="H98" s="297"/>
      <c r="I98" s="297"/>
      <c r="J98" s="302"/>
      <c r="K98" s="308"/>
      <c r="L98" s="298"/>
      <c r="M98" s="297"/>
      <c r="N98" s="461"/>
      <c r="O98" s="304"/>
      <c r="P98" s="305"/>
    </row>
    <row r="99" spans="1:16" s="303" customFormat="1" ht="12.95" customHeight="1" x14ac:dyDescent="0.2">
      <c r="A99" s="309" t="s">
        <v>327</v>
      </c>
      <c r="B99" s="310"/>
      <c r="C99" s="310"/>
      <c r="D99" s="310"/>
      <c r="E99" s="310"/>
      <c r="F99" s="311"/>
      <c r="G99" s="311"/>
      <c r="H99" s="311"/>
      <c r="I99" s="311"/>
      <c r="J99" s="310"/>
      <c r="K99" s="312"/>
      <c r="L99" s="313"/>
      <c r="M99" s="314"/>
      <c r="N99" s="464"/>
      <c r="O99" s="310"/>
      <c r="P99" s="316">
        <f>SUM(O98:O98)</f>
        <v>0</v>
      </c>
    </row>
    <row r="100" spans="1:16" s="303" customFormat="1" ht="12.95" customHeight="1" x14ac:dyDescent="0.2">
      <c r="A100" s="317"/>
      <c r="B100" s="301"/>
      <c r="C100" s="301"/>
      <c r="D100" s="301"/>
      <c r="E100" s="301"/>
      <c r="F100" s="318"/>
      <c r="G100" s="318"/>
      <c r="H100" s="318"/>
      <c r="I100" s="318"/>
      <c r="J100" s="301"/>
      <c r="K100" s="319"/>
      <c r="L100" s="320"/>
      <c r="M100" s="321"/>
      <c r="N100" s="465"/>
      <c r="O100" s="301"/>
      <c r="P100" s="305"/>
    </row>
    <row r="101" spans="1:16" s="303" customFormat="1" ht="12.95" customHeight="1" x14ac:dyDescent="0.2">
      <c r="A101" s="301" t="s">
        <v>28</v>
      </c>
      <c r="B101" s="299"/>
      <c r="C101" s="299"/>
      <c r="D101" s="299"/>
      <c r="E101" s="299"/>
      <c r="F101" s="322"/>
      <c r="G101" s="322"/>
      <c r="H101" s="322"/>
      <c r="I101" s="322"/>
      <c r="J101" s="299"/>
      <c r="K101" s="308"/>
      <c r="L101" s="323"/>
      <c r="M101" s="304"/>
      <c r="N101" s="461"/>
      <c r="O101" s="304"/>
      <c r="P101" s="305"/>
    </row>
    <row r="102" spans="1:16" s="303" customFormat="1" ht="12.95" customHeight="1" x14ac:dyDescent="0.2">
      <c r="A102" s="309" t="s">
        <v>104</v>
      </c>
      <c r="B102" s="310"/>
      <c r="C102" s="310"/>
      <c r="D102" s="310"/>
      <c r="E102" s="310"/>
      <c r="F102" s="311"/>
      <c r="G102" s="311"/>
      <c r="H102" s="311"/>
      <c r="I102" s="311"/>
      <c r="J102" s="310"/>
      <c r="K102" s="312"/>
      <c r="L102" s="313"/>
      <c r="M102" s="314"/>
      <c r="N102" s="464"/>
      <c r="O102" s="310"/>
      <c r="P102" s="316">
        <f>SUM(O101:O101)</f>
        <v>0</v>
      </c>
    </row>
    <row r="103" spans="1:16" s="303" customFormat="1" ht="12.95" customHeight="1" x14ac:dyDescent="0.2">
      <c r="A103" s="317"/>
      <c r="B103" s="301"/>
      <c r="C103" s="301"/>
      <c r="D103" s="301"/>
      <c r="E103" s="301"/>
      <c r="F103" s="318"/>
      <c r="G103" s="318"/>
      <c r="H103" s="318"/>
      <c r="I103" s="318"/>
      <c r="J103" s="301"/>
      <c r="K103" s="319"/>
      <c r="L103" s="320"/>
      <c r="M103" s="321"/>
      <c r="N103" s="465"/>
      <c r="O103" s="301"/>
      <c r="P103" s="305"/>
    </row>
    <row r="104" spans="1:16" s="303" customFormat="1" ht="12.95" customHeight="1" x14ac:dyDescent="0.2">
      <c r="A104" s="301" t="s">
        <v>29</v>
      </c>
      <c r="B104" s="299"/>
      <c r="C104" s="299"/>
      <c r="D104" s="299"/>
      <c r="E104" s="301"/>
      <c r="F104" s="297"/>
      <c r="G104" s="297"/>
      <c r="H104" s="297"/>
      <c r="I104" s="297"/>
      <c r="J104" s="299"/>
      <c r="K104" s="308"/>
      <c r="L104" s="298"/>
      <c r="M104" s="297"/>
      <c r="N104" s="461"/>
      <c r="O104" s="304"/>
      <c r="P104" s="305"/>
    </row>
    <row r="105" spans="1:16" s="303" customFormat="1" ht="12.95" customHeight="1" x14ac:dyDescent="0.2">
      <c r="A105" s="309" t="s">
        <v>105</v>
      </c>
      <c r="B105" s="310"/>
      <c r="C105" s="310"/>
      <c r="D105" s="310"/>
      <c r="E105" s="310"/>
      <c r="F105" s="311"/>
      <c r="G105" s="311"/>
      <c r="H105" s="311"/>
      <c r="I105" s="311"/>
      <c r="J105" s="310"/>
      <c r="K105" s="312"/>
      <c r="L105" s="313"/>
      <c r="M105" s="314"/>
      <c r="N105" s="462"/>
      <c r="O105" s="315"/>
      <c r="P105" s="316">
        <f>SUM(O104:O104)</f>
        <v>0</v>
      </c>
    </row>
    <row r="106" spans="1:16" s="303" customFormat="1" ht="12.95" customHeight="1" x14ac:dyDescent="0.2">
      <c r="A106" s="317"/>
      <c r="B106" s="301"/>
      <c r="C106" s="301"/>
      <c r="D106" s="301"/>
      <c r="E106" s="301"/>
      <c r="F106" s="318"/>
      <c r="G106" s="318"/>
      <c r="H106" s="318"/>
      <c r="I106" s="318"/>
      <c r="J106" s="301"/>
      <c r="K106" s="319"/>
      <c r="L106" s="320"/>
      <c r="M106" s="321"/>
      <c r="N106" s="463"/>
      <c r="P106" s="305"/>
    </row>
    <row r="107" spans="1:16" s="303" customFormat="1" ht="12.95" customHeight="1" x14ac:dyDescent="0.2">
      <c r="A107" s="535" t="s">
        <v>804</v>
      </c>
      <c r="B107" s="301"/>
      <c r="C107" s="301"/>
      <c r="D107" s="301"/>
      <c r="E107" s="301"/>
      <c r="F107" s="318"/>
      <c r="G107" s="318"/>
      <c r="H107" s="318"/>
      <c r="I107" s="318"/>
      <c r="J107" s="301"/>
      <c r="K107" s="319"/>
      <c r="L107" s="320"/>
      <c r="M107" s="321"/>
      <c r="N107" s="463"/>
      <c r="P107" s="305"/>
    </row>
    <row r="108" spans="1:16" s="303" customFormat="1" ht="12.95" customHeight="1" x14ac:dyDescent="0.2">
      <c r="A108" s="309" t="s">
        <v>106</v>
      </c>
      <c r="B108" s="310"/>
      <c r="C108" s="310"/>
      <c r="D108" s="310"/>
      <c r="E108" s="310"/>
      <c r="F108" s="311"/>
      <c r="G108" s="311"/>
      <c r="H108" s="311"/>
      <c r="I108" s="311"/>
      <c r="J108" s="310"/>
      <c r="K108" s="312"/>
      <c r="L108" s="313"/>
      <c r="M108" s="314"/>
      <c r="N108" s="464"/>
      <c r="O108" s="310"/>
      <c r="P108" s="316">
        <f>SUM(P107)</f>
        <v>0</v>
      </c>
    </row>
    <row r="109" spans="1:16" s="303" customFormat="1" ht="12.95" customHeight="1" x14ac:dyDescent="0.2">
      <c r="A109" s="317"/>
      <c r="B109" s="301"/>
      <c r="C109" s="301"/>
      <c r="D109" s="301"/>
      <c r="E109" s="301"/>
      <c r="F109" s="318"/>
      <c r="G109" s="318"/>
      <c r="H109" s="318"/>
      <c r="I109" s="318"/>
      <c r="J109" s="301"/>
      <c r="K109" s="319"/>
      <c r="L109" s="320"/>
      <c r="M109" s="321"/>
      <c r="N109" s="465"/>
      <c r="O109" s="301"/>
      <c r="P109" s="305"/>
    </row>
    <row r="110" spans="1:16" s="303" customFormat="1" ht="12.95" customHeight="1" x14ac:dyDescent="0.2">
      <c r="A110" s="555" t="s">
        <v>805</v>
      </c>
      <c r="B110" s="301"/>
      <c r="C110" s="301"/>
      <c r="D110" s="301"/>
      <c r="E110" s="301"/>
      <c r="F110" s="318"/>
      <c r="G110" s="318"/>
      <c r="H110" s="318"/>
      <c r="I110" s="318"/>
      <c r="J110" s="301"/>
      <c r="K110" s="319"/>
      <c r="L110" s="320"/>
      <c r="M110" s="321"/>
      <c r="N110" s="465"/>
      <c r="O110" s="301"/>
      <c r="P110" s="305"/>
    </row>
    <row r="111" spans="1:16" s="303" customFormat="1" ht="12.95" customHeight="1" x14ac:dyDescent="0.2">
      <c r="A111" s="309" t="s">
        <v>632</v>
      </c>
      <c r="B111" s="310"/>
      <c r="C111" s="310"/>
      <c r="D111" s="310"/>
      <c r="E111" s="310"/>
      <c r="F111" s="311"/>
      <c r="G111" s="311"/>
      <c r="H111" s="311"/>
      <c r="I111" s="311"/>
      <c r="J111" s="310"/>
      <c r="K111" s="312"/>
      <c r="L111" s="313"/>
      <c r="M111" s="314"/>
      <c r="N111" s="464"/>
      <c r="O111" s="310"/>
      <c r="P111" s="316">
        <f>SUM(P110)</f>
        <v>0</v>
      </c>
    </row>
    <row r="112" spans="1:16" s="303" customFormat="1" ht="12.95" customHeight="1" x14ac:dyDescent="0.2">
      <c r="A112" s="309"/>
      <c r="B112" s="310"/>
      <c r="C112" s="310"/>
      <c r="D112" s="310"/>
      <c r="E112" s="310"/>
      <c r="F112" s="311"/>
      <c r="G112" s="311"/>
      <c r="H112" s="311"/>
      <c r="I112" s="311"/>
      <c r="J112" s="310"/>
      <c r="K112" s="312"/>
      <c r="L112" s="313"/>
      <c r="M112" s="314"/>
      <c r="N112" s="464"/>
      <c r="O112" s="310"/>
      <c r="P112" s="316"/>
    </row>
    <row r="113" spans="1:17" s="303" customFormat="1" ht="12.95" customHeight="1" x14ac:dyDescent="0.2">
      <c r="A113" s="301" t="s">
        <v>200</v>
      </c>
      <c r="B113" s="535" t="s">
        <v>625</v>
      </c>
      <c r="C113" s="535" t="s">
        <v>621</v>
      </c>
      <c r="D113" s="301"/>
      <c r="E113" s="301"/>
      <c r="F113" s="318"/>
      <c r="G113" s="318"/>
      <c r="H113" s="318"/>
      <c r="I113" s="318"/>
      <c r="J113" s="301"/>
      <c r="K113" s="319"/>
      <c r="L113" s="320"/>
      <c r="M113" s="321"/>
      <c r="N113" s="465"/>
      <c r="O113" s="301"/>
      <c r="P113" s="305"/>
      <c r="Q113" s="565">
        <v>115078</v>
      </c>
    </row>
    <row r="114" spans="1:17" s="303" customFormat="1" ht="12.95" customHeight="1" x14ac:dyDescent="0.2">
      <c r="A114" s="301" t="s">
        <v>200</v>
      </c>
      <c r="B114" s="299" t="s">
        <v>51</v>
      </c>
      <c r="C114" s="299" t="s">
        <v>794</v>
      </c>
      <c r="D114" s="300" t="s">
        <v>26</v>
      </c>
      <c r="E114" s="301" t="s">
        <v>640</v>
      </c>
      <c r="F114" s="297">
        <f>'MRB reports'!AM11</f>
        <v>98380</v>
      </c>
      <c r="G114" s="297">
        <f>'MRB reports'!AN11</f>
        <v>3000</v>
      </c>
      <c r="H114" s="297">
        <f>'MRB reports'!AP11</f>
        <v>0</v>
      </c>
      <c r="I114" s="297">
        <f>'MRB reports'!AQ11</f>
        <v>0</v>
      </c>
      <c r="J114" s="302"/>
      <c r="K114" s="308">
        <f>L114*2096</f>
        <v>314.39999999999998</v>
      </c>
      <c r="L114" s="298">
        <f>'MRB reports'!AO11</f>
        <v>0.15</v>
      </c>
      <c r="M114" s="297">
        <f>SUM(F114:I114)</f>
        <v>101380</v>
      </c>
      <c r="N114" s="461">
        <v>1</v>
      </c>
      <c r="O114" s="304">
        <f>M114*N114</f>
        <v>101380</v>
      </c>
      <c r="P114" s="305"/>
      <c r="Q114" s="565">
        <v>101380</v>
      </c>
    </row>
    <row r="115" spans="1:17" s="303" customFormat="1" ht="12.95" customHeight="1" x14ac:dyDescent="0.2">
      <c r="A115" s="301" t="s">
        <v>200</v>
      </c>
      <c r="B115" s="299" t="s">
        <v>783</v>
      </c>
      <c r="C115" s="299" t="s">
        <v>785</v>
      </c>
      <c r="D115" s="300" t="s">
        <v>26</v>
      </c>
      <c r="E115" s="301" t="s">
        <v>640</v>
      </c>
      <c r="F115" s="297">
        <f>'MRB reports'!AM124</f>
        <v>35313</v>
      </c>
      <c r="G115" s="297">
        <f>'MRB reports'!AN124</f>
        <v>2200</v>
      </c>
      <c r="H115" s="297">
        <f>'MRB reports'!AP124</f>
        <v>0</v>
      </c>
      <c r="I115" s="297">
        <f>'MRB reports'!AQ124</f>
        <v>0</v>
      </c>
      <c r="J115" s="302"/>
      <c r="K115" s="308">
        <f>L115*2096</f>
        <v>419.20000000000005</v>
      </c>
      <c r="L115" s="298">
        <f>'MRB reports'!AO124</f>
        <v>0.2</v>
      </c>
      <c r="M115" s="297">
        <f>SUM(F115:I115)</f>
        <v>37513</v>
      </c>
      <c r="N115" s="461">
        <v>1</v>
      </c>
      <c r="O115" s="304">
        <f>M115*N115</f>
        <v>37513</v>
      </c>
      <c r="P115" s="305"/>
      <c r="Q115" s="567">
        <v>0</v>
      </c>
    </row>
    <row r="116" spans="1:17" s="303" customFormat="1" ht="12.95" customHeight="1" x14ac:dyDescent="0.2">
      <c r="A116" s="309" t="s">
        <v>328</v>
      </c>
      <c r="B116" s="310"/>
      <c r="C116" s="310"/>
      <c r="D116" s="310"/>
      <c r="E116" s="310"/>
      <c r="F116" s="311"/>
      <c r="G116" s="311"/>
      <c r="H116" s="311"/>
      <c r="I116" s="311"/>
      <c r="J116" s="310"/>
      <c r="K116" s="312"/>
      <c r="L116" s="313"/>
      <c r="M116" s="314"/>
      <c r="N116" s="464"/>
      <c r="O116" s="310"/>
      <c r="P116" s="316">
        <f>SUM(O114:O115)</f>
        <v>138893</v>
      </c>
      <c r="Q116" s="566">
        <f>SUM(Q113:Q115)</f>
        <v>216458</v>
      </c>
    </row>
    <row r="117" spans="1:17" s="303" customFormat="1" ht="12.95" customHeight="1" x14ac:dyDescent="0.2">
      <c r="A117" s="299"/>
      <c r="B117" s="299"/>
      <c r="C117" s="299"/>
      <c r="D117" s="299"/>
      <c r="E117" s="299"/>
      <c r="F117" s="322"/>
      <c r="G117" s="322"/>
      <c r="H117" s="322"/>
      <c r="I117" s="322"/>
      <c r="J117" s="299"/>
      <c r="K117" s="308"/>
      <c r="L117" s="323"/>
      <c r="M117" s="304"/>
      <c r="N117" s="461"/>
      <c r="O117" s="304"/>
      <c r="P117" s="305"/>
    </row>
    <row r="118" spans="1:17" s="303" customFormat="1" ht="13.5" customHeight="1" x14ac:dyDescent="0.2">
      <c r="A118" s="299" t="s">
        <v>27</v>
      </c>
      <c r="B118" s="324" t="s">
        <v>24</v>
      </c>
      <c r="C118" s="535" t="s">
        <v>803</v>
      </c>
      <c r="D118" s="300" t="s">
        <v>644</v>
      </c>
      <c r="E118" s="301"/>
      <c r="F118" s="297">
        <f>'MRB reports'!AM74</f>
        <v>90000</v>
      </c>
      <c r="G118" s="297">
        <f>'MRB reports'!AN74</f>
        <v>2000</v>
      </c>
      <c r="H118" s="297">
        <f>'MRB reports'!AP74</f>
        <v>0</v>
      </c>
      <c r="I118" s="297">
        <f>'MRB reports'!AQ74</f>
        <v>0</v>
      </c>
      <c r="J118" s="302"/>
      <c r="K118" s="308">
        <f>L118*2080</f>
        <v>1081.6000000000001</v>
      </c>
      <c r="L118" s="298">
        <f>'MRB reports'!AO74</f>
        <v>0.52</v>
      </c>
      <c r="M118" s="297">
        <f>SUM(F118:I118)</f>
        <v>92000</v>
      </c>
      <c r="N118" s="461">
        <v>1</v>
      </c>
      <c r="O118" s="304">
        <f>M118*N118</f>
        <v>92000</v>
      </c>
      <c r="P118" s="305"/>
    </row>
    <row r="119" spans="1:17" s="303" customFormat="1" ht="13.5" customHeight="1" x14ac:dyDescent="0.2">
      <c r="A119" s="299" t="s">
        <v>27</v>
      </c>
      <c r="B119" s="324" t="s">
        <v>601</v>
      </c>
      <c r="C119" s="535" t="s">
        <v>803</v>
      </c>
      <c r="D119" s="300" t="s">
        <v>644</v>
      </c>
      <c r="E119" s="301"/>
      <c r="F119" s="297">
        <f>'MRB reports'!AM75</f>
        <v>90000</v>
      </c>
      <c r="G119" s="297">
        <f>'MRB reports'!AN75</f>
        <v>0</v>
      </c>
      <c r="H119" s="297">
        <f>'MRB reports'!AP75</f>
        <v>0</v>
      </c>
      <c r="I119" s="297">
        <f>'MRB reports'!AQ75</f>
        <v>0</v>
      </c>
      <c r="J119" s="302"/>
      <c r="K119" s="308">
        <f>L119*2080</f>
        <v>1081.6000000000001</v>
      </c>
      <c r="L119" s="298">
        <f>'MRB reports'!AO75</f>
        <v>0.52</v>
      </c>
      <c r="M119" s="297">
        <f>SUM(F119:I119)</f>
        <v>90000</v>
      </c>
      <c r="N119" s="461">
        <v>1</v>
      </c>
      <c r="O119" s="304">
        <f>M119*N119</f>
        <v>90000</v>
      </c>
      <c r="P119" s="305"/>
    </row>
    <row r="120" spans="1:17" s="303" customFormat="1" ht="13.5" customHeight="1" x14ac:dyDescent="0.2">
      <c r="A120" s="299" t="s">
        <v>27</v>
      </c>
      <c r="B120" s="544" t="s">
        <v>788</v>
      </c>
      <c r="C120" s="535" t="s">
        <v>803</v>
      </c>
      <c r="D120" s="300" t="s">
        <v>644</v>
      </c>
      <c r="E120" s="301"/>
      <c r="F120" s="297">
        <f>'MRB reports'!AM76</f>
        <v>18000</v>
      </c>
      <c r="G120" s="297">
        <f>'MRB reports'!AN76</f>
        <v>0</v>
      </c>
      <c r="H120" s="297">
        <f>'MRB reports'!AP76</f>
        <v>0</v>
      </c>
      <c r="I120" s="297">
        <f>'MRB reports'!AQ76</f>
        <v>0</v>
      </c>
      <c r="J120" s="302"/>
      <c r="K120" s="308">
        <f>L120*2080</f>
        <v>291.20000000000005</v>
      </c>
      <c r="L120" s="298">
        <f>'MRB reports'!AO76</f>
        <v>0.14000000000000001</v>
      </c>
      <c r="M120" s="297">
        <f>SUM(F120:I120)</f>
        <v>18000</v>
      </c>
      <c r="N120" s="461">
        <v>1</v>
      </c>
      <c r="O120" s="304">
        <f>M120*N120</f>
        <v>18000</v>
      </c>
      <c r="P120" s="305"/>
    </row>
    <row r="121" spans="1:17" s="303" customFormat="1" ht="12.95" customHeight="1" x14ac:dyDescent="0.2">
      <c r="A121" s="309" t="s">
        <v>107</v>
      </c>
      <c r="B121" s="310"/>
      <c r="C121" s="310"/>
      <c r="D121" s="310"/>
      <c r="E121" s="310"/>
      <c r="F121" s="311"/>
      <c r="G121" s="311"/>
      <c r="H121" s="311"/>
      <c r="I121" s="311"/>
      <c r="J121" s="310"/>
      <c r="K121" s="312"/>
      <c r="L121" s="313"/>
      <c r="M121" s="314"/>
      <c r="N121" s="464"/>
      <c r="O121" s="310"/>
      <c r="P121" s="316">
        <f>SUM(O117:O120)</f>
        <v>200000</v>
      </c>
      <c r="Q121" s="566">
        <v>181883</v>
      </c>
    </row>
    <row r="122" spans="1:17" s="303" customFormat="1" ht="12.95" customHeight="1" x14ac:dyDescent="0.2">
      <c r="A122" s="317"/>
      <c r="B122" s="301"/>
      <c r="C122" s="301"/>
      <c r="D122" s="301"/>
      <c r="E122" s="301"/>
      <c r="F122" s="318"/>
      <c r="G122" s="318"/>
      <c r="H122" s="318"/>
      <c r="I122" s="318"/>
      <c r="J122" s="301"/>
      <c r="K122" s="319"/>
      <c r="L122" s="320"/>
      <c r="M122" s="321"/>
      <c r="N122" s="465"/>
      <c r="O122" s="301"/>
      <c r="P122" s="305"/>
    </row>
    <row r="123" spans="1:17" s="303" customFormat="1" ht="12.95" customHeight="1" x14ac:dyDescent="0.2">
      <c r="A123" s="299" t="s">
        <v>33</v>
      </c>
      <c r="B123" s="324"/>
      <c r="C123" s="299"/>
      <c r="D123" s="300"/>
      <c r="E123" s="301"/>
      <c r="F123" s="297"/>
      <c r="G123" s="322"/>
      <c r="H123" s="322"/>
      <c r="I123" s="322"/>
      <c r="J123" s="299"/>
      <c r="K123" s="308"/>
      <c r="L123" s="323"/>
      <c r="M123" s="329"/>
      <c r="N123" s="461"/>
      <c r="O123" s="304"/>
      <c r="P123" s="305"/>
    </row>
    <row r="124" spans="1:17" s="303" customFormat="1" ht="12.95" customHeight="1" x14ac:dyDescent="0.2">
      <c r="A124" s="309" t="s">
        <v>108</v>
      </c>
      <c r="B124" s="310"/>
      <c r="C124" s="310"/>
      <c r="D124" s="310"/>
      <c r="E124" s="310"/>
      <c r="F124" s="311"/>
      <c r="G124" s="311"/>
      <c r="H124" s="311"/>
      <c r="I124" s="311"/>
      <c r="J124" s="310"/>
      <c r="K124" s="312"/>
      <c r="L124" s="313"/>
      <c r="M124" s="314"/>
      <c r="N124" s="464"/>
      <c r="O124" s="310"/>
      <c r="P124" s="316">
        <f>SUM(O123:O123)</f>
        <v>0</v>
      </c>
    </row>
    <row r="125" spans="1:17" ht="12.95" customHeight="1" x14ac:dyDescent="0.2">
      <c r="A125" s="124"/>
    </row>
    <row r="126" spans="1:17" ht="12.95" customHeight="1" x14ac:dyDescent="0.2">
      <c r="M126" s="148"/>
      <c r="N126" s="466"/>
      <c r="O126" s="148">
        <f>SUM(O1:O124)</f>
        <v>1986695.540181444</v>
      </c>
      <c r="P126" s="148">
        <f>SUM(P1:P124)</f>
        <v>1986695.540181444</v>
      </c>
    </row>
    <row r="127" spans="1:17" ht="12.95" customHeight="1" x14ac:dyDescent="0.2">
      <c r="N127" s="466"/>
      <c r="O127"/>
      <c r="P127"/>
    </row>
    <row r="128" spans="1:17" ht="12.95" customHeight="1" x14ac:dyDescent="0.2">
      <c r="N128" s="466"/>
      <c r="O128"/>
      <c r="P128"/>
    </row>
    <row r="129" spans="14:16" ht="12.95" customHeight="1" x14ac:dyDescent="0.2">
      <c r="N129" s="466"/>
      <c r="O129"/>
      <c r="P129"/>
    </row>
    <row r="130" spans="14:16" ht="12.95" customHeight="1" x14ac:dyDescent="0.2">
      <c r="N130" s="466"/>
      <c r="O130"/>
      <c r="P130"/>
    </row>
    <row r="131" spans="14:16" ht="12.95" customHeight="1" x14ac:dyDescent="0.2">
      <c r="N131" s="466"/>
      <c r="O131"/>
      <c r="P131"/>
    </row>
    <row r="132" spans="14:16" ht="12.95" customHeight="1" x14ac:dyDescent="0.2">
      <c r="N132" s="466"/>
      <c r="O132"/>
      <c r="P132"/>
    </row>
    <row r="133" spans="14:16" ht="12.95" customHeight="1" x14ac:dyDescent="0.2">
      <c r="N133" s="466"/>
      <c r="O133"/>
      <c r="P133"/>
    </row>
    <row r="134" spans="14:16" ht="12.95" customHeight="1" x14ac:dyDescent="0.2">
      <c r="N134" s="466"/>
      <c r="O134"/>
      <c r="P134"/>
    </row>
    <row r="135" spans="14:16" ht="12.95" customHeight="1" x14ac:dyDescent="0.2">
      <c r="N135" s="466"/>
      <c r="O135"/>
      <c r="P135"/>
    </row>
    <row r="136" spans="14:16" ht="12.95" customHeight="1" x14ac:dyDescent="0.2">
      <c r="N136" s="466"/>
      <c r="O136"/>
      <c r="P136"/>
    </row>
    <row r="137" spans="14:16" ht="12.95" customHeight="1" x14ac:dyDescent="0.2">
      <c r="N137" s="466"/>
      <c r="O137"/>
      <c r="P137"/>
    </row>
    <row r="138" spans="14:16" ht="12.95" customHeight="1" x14ac:dyDescent="0.2">
      <c r="N138" s="466"/>
      <c r="O138"/>
      <c r="P138"/>
    </row>
    <row r="139" spans="14:16" ht="12.95" customHeight="1" x14ac:dyDescent="0.2">
      <c r="N139" s="466"/>
      <c r="O139"/>
      <c r="P139"/>
    </row>
    <row r="140" spans="14:16" ht="12.95" customHeight="1" x14ac:dyDescent="0.2">
      <c r="N140" s="466"/>
      <c r="O140"/>
      <c r="P140"/>
    </row>
    <row r="141" spans="14:16" ht="12.95" customHeight="1" x14ac:dyDescent="0.2">
      <c r="N141" s="466"/>
      <c r="O141"/>
      <c r="P141"/>
    </row>
    <row r="142" spans="14:16" ht="12.95" customHeight="1" x14ac:dyDescent="0.2">
      <c r="N142" s="466"/>
      <c r="O142"/>
      <c r="P142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workbookViewId="0">
      <selection activeCell="E15" sqref="E15"/>
    </sheetView>
  </sheetViews>
  <sheetFormatPr defaultRowHeight="12" x14ac:dyDescent="0.2"/>
  <cols>
    <col min="1" max="1" width="6.5703125" style="75" customWidth="1"/>
    <col min="2" max="2" width="15.42578125" style="74" customWidth="1"/>
    <col min="3" max="3" width="12" style="74" customWidth="1"/>
    <col min="4" max="5" width="12.85546875" style="74" customWidth="1"/>
    <col min="6" max="6" width="16" style="74" customWidth="1"/>
    <col min="7" max="7" width="16.140625" style="74" customWidth="1"/>
    <col min="8" max="8" width="12.7109375" style="74" customWidth="1"/>
    <col min="9" max="16384" width="9.140625" style="74"/>
  </cols>
  <sheetData>
    <row r="1" spans="1:9" s="73" customFormat="1" ht="48" x14ac:dyDescent="0.2">
      <c r="A1" s="26"/>
      <c r="B1" s="26" t="s">
        <v>58</v>
      </c>
      <c r="C1" s="26" t="s">
        <v>586</v>
      </c>
      <c r="D1" s="347" t="s">
        <v>59</v>
      </c>
      <c r="E1" s="347" t="s">
        <v>60</v>
      </c>
      <c r="F1" s="348" t="s">
        <v>854</v>
      </c>
      <c r="G1" s="73" t="s">
        <v>855</v>
      </c>
    </row>
    <row r="2" spans="1:9" s="473" customFormat="1" ht="13.5" customHeight="1" x14ac:dyDescent="0.2">
      <c r="A2" s="467" t="s">
        <v>61</v>
      </c>
      <c r="B2" s="468" t="s">
        <v>8</v>
      </c>
      <c r="C2" s="468" t="s">
        <v>62</v>
      </c>
      <c r="D2" s="469">
        <v>0</v>
      </c>
      <c r="E2" s="470">
        <v>65.05</v>
      </c>
      <c r="F2" s="471">
        <f>G13</f>
        <v>72.489999999999995</v>
      </c>
      <c r="G2" s="472">
        <f>ROUND((0.25*2080)*F2*(1+D2/100)*(1+E2/100),0)</f>
        <v>62215</v>
      </c>
      <c r="H2" s="472"/>
    </row>
    <row r="3" spans="1:9" s="473" customFormat="1" ht="13.5" customHeight="1" x14ac:dyDescent="0.2">
      <c r="A3" s="467" t="s">
        <v>63</v>
      </c>
      <c r="B3" s="474" t="s">
        <v>20</v>
      </c>
      <c r="C3" s="474" t="s">
        <v>64</v>
      </c>
      <c r="D3" s="469">
        <v>0</v>
      </c>
      <c r="E3" s="470">
        <v>45.78</v>
      </c>
      <c r="F3" s="471">
        <f t="shared" ref="F3:F9" si="0">G14</f>
        <v>67.7</v>
      </c>
      <c r="G3" s="472">
        <f t="shared" ref="G3:G9" si="1">ROUND((0.25*2080)*F3*(1+D3/100)*(1+E3/100),0)</f>
        <v>51320</v>
      </c>
      <c r="H3" s="472"/>
    </row>
    <row r="4" spans="1:9" s="473" customFormat="1" ht="13.5" customHeight="1" x14ac:dyDescent="0.2">
      <c r="A4" s="467" t="s">
        <v>65</v>
      </c>
      <c r="B4" s="474" t="s">
        <v>47</v>
      </c>
      <c r="C4" s="474" t="s">
        <v>66</v>
      </c>
      <c r="D4" s="475">
        <v>0</v>
      </c>
      <c r="E4" s="470">
        <v>31.95</v>
      </c>
      <c r="F4" s="471">
        <f t="shared" si="0"/>
        <v>59.13</v>
      </c>
      <c r="G4" s="472">
        <f t="shared" si="1"/>
        <v>40571</v>
      </c>
      <c r="H4" s="472"/>
      <c r="I4" s="476"/>
    </row>
    <row r="5" spans="1:9" s="473" customFormat="1" ht="13.5" customHeight="1" x14ac:dyDescent="0.2">
      <c r="A5" s="467" t="s">
        <v>67</v>
      </c>
      <c r="B5" s="474" t="s">
        <v>806</v>
      </c>
      <c r="C5" s="474" t="s">
        <v>818</v>
      </c>
      <c r="D5" s="469">
        <v>0</v>
      </c>
      <c r="E5" s="470">
        <v>29.059000000000001</v>
      </c>
      <c r="F5" s="471">
        <v>59.43</v>
      </c>
      <c r="G5" s="472">
        <f t="shared" si="1"/>
        <v>39884</v>
      </c>
      <c r="H5" s="472"/>
    </row>
    <row r="6" spans="1:9" s="473" customFormat="1" ht="13.5" customHeight="1" x14ac:dyDescent="0.2">
      <c r="A6" s="467" t="s">
        <v>68</v>
      </c>
      <c r="B6" s="474" t="s">
        <v>40</v>
      </c>
      <c r="C6" s="474" t="s">
        <v>587</v>
      </c>
      <c r="D6" s="469">
        <v>0</v>
      </c>
      <c r="E6" s="470">
        <v>53.65</v>
      </c>
      <c r="F6" s="471">
        <f t="shared" si="0"/>
        <v>49.41</v>
      </c>
      <c r="G6" s="472">
        <f t="shared" si="1"/>
        <v>39478</v>
      </c>
      <c r="H6" s="472"/>
    </row>
    <row r="7" spans="1:9" s="473" customFormat="1" ht="13.5" customHeight="1" x14ac:dyDescent="0.2">
      <c r="A7" s="467" t="s">
        <v>69</v>
      </c>
      <c r="B7" s="474" t="s">
        <v>615</v>
      </c>
      <c r="C7" s="474" t="s">
        <v>70</v>
      </c>
      <c r="D7" s="469">
        <v>25</v>
      </c>
      <c r="E7" s="470">
        <v>23</v>
      </c>
      <c r="F7" s="471">
        <f t="shared" si="0"/>
        <v>60</v>
      </c>
      <c r="G7" s="472">
        <f t="shared" si="1"/>
        <v>47970</v>
      </c>
      <c r="H7" s="472"/>
    </row>
    <row r="8" spans="1:9" s="473" customFormat="1" ht="13.5" customHeight="1" x14ac:dyDescent="0.2">
      <c r="A8" s="467" t="s">
        <v>71</v>
      </c>
      <c r="B8" s="474" t="s">
        <v>859</v>
      </c>
      <c r="C8" s="474" t="s">
        <v>859</v>
      </c>
      <c r="D8" s="469">
        <v>0</v>
      </c>
      <c r="E8" s="470">
        <v>0</v>
      </c>
      <c r="F8" s="471"/>
      <c r="G8" s="472">
        <f t="shared" si="1"/>
        <v>0</v>
      </c>
      <c r="H8" s="472"/>
    </row>
    <row r="9" spans="1:9" s="473" customFormat="1" ht="13.5" customHeight="1" x14ac:dyDescent="0.2">
      <c r="A9" s="467" t="s">
        <v>72</v>
      </c>
      <c r="B9" s="556" t="s">
        <v>807</v>
      </c>
      <c r="C9" s="473" t="s">
        <v>74</v>
      </c>
      <c r="D9" s="469">
        <v>4.53</v>
      </c>
      <c r="E9" s="470">
        <v>45.86</v>
      </c>
      <c r="F9" s="471">
        <f t="shared" si="0"/>
        <v>98</v>
      </c>
      <c r="G9" s="472">
        <f t="shared" si="1"/>
        <v>77697</v>
      </c>
      <c r="H9" s="472"/>
    </row>
    <row r="10" spans="1:9" ht="13.5" customHeight="1" x14ac:dyDescent="0.2">
      <c r="G10" s="76">
        <f>SUM(G2:G9)</f>
        <v>359135</v>
      </c>
      <c r="H10" s="76"/>
    </row>
    <row r="11" spans="1:9" ht="12.75" x14ac:dyDescent="0.2">
      <c r="E11"/>
      <c r="F11"/>
      <c r="G11"/>
    </row>
    <row r="12" spans="1:9" ht="36.75" customHeight="1" x14ac:dyDescent="0.2">
      <c r="E12"/>
      <c r="F12" s="557" t="s">
        <v>852</v>
      </c>
      <c r="G12" s="546" t="s">
        <v>853</v>
      </c>
    </row>
    <row r="13" spans="1:9" ht="12.75" x14ac:dyDescent="0.2">
      <c r="B13" s="468" t="s">
        <v>8</v>
      </c>
      <c r="E13"/>
      <c r="F13" s="471">
        <v>72.489999999999995</v>
      </c>
      <c r="G13" s="484">
        <f>F13*1</f>
        <v>72.489999999999995</v>
      </c>
    </row>
    <row r="14" spans="1:9" ht="12.75" x14ac:dyDescent="0.2">
      <c r="B14" s="474" t="s">
        <v>20</v>
      </c>
      <c r="E14"/>
      <c r="F14" s="471">
        <v>67.7</v>
      </c>
      <c r="G14" s="484">
        <f t="shared" ref="G14:G20" si="2">F14*1</f>
        <v>67.7</v>
      </c>
    </row>
    <row r="15" spans="1:9" ht="12.75" x14ac:dyDescent="0.2">
      <c r="B15" s="474" t="s">
        <v>47</v>
      </c>
      <c r="E15"/>
      <c r="F15" s="471">
        <v>59.13</v>
      </c>
      <c r="G15" s="484">
        <f t="shared" si="2"/>
        <v>59.13</v>
      </c>
    </row>
    <row r="16" spans="1:9" ht="12.75" x14ac:dyDescent="0.2">
      <c r="B16" s="474" t="s">
        <v>806</v>
      </c>
      <c r="E16"/>
      <c r="F16" s="471">
        <v>59.43</v>
      </c>
      <c r="G16" s="484">
        <f t="shared" si="2"/>
        <v>59.43</v>
      </c>
    </row>
    <row r="17" spans="2:7" ht="12.75" x14ac:dyDescent="0.2">
      <c r="B17" s="474" t="s">
        <v>40</v>
      </c>
      <c r="E17"/>
      <c r="F17" s="471">
        <v>49.41</v>
      </c>
      <c r="G17" s="484">
        <f t="shared" si="2"/>
        <v>49.41</v>
      </c>
    </row>
    <row r="18" spans="2:7" ht="12.75" x14ac:dyDescent="0.2">
      <c r="B18" s="474" t="s">
        <v>615</v>
      </c>
      <c r="E18"/>
      <c r="F18" s="471">
        <v>60</v>
      </c>
      <c r="G18" s="484">
        <f t="shared" si="2"/>
        <v>60</v>
      </c>
    </row>
    <row r="19" spans="2:7" ht="12.75" x14ac:dyDescent="0.2">
      <c r="B19" s="474" t="s">
        <v>859</v>
      </c>
      <c r="E19"/>
      <c r="F19" s="477">
        <v>0</v>
      </c>
      <c r="G19" s="484">
        <f t="shared" si="2"/>
        <v>0</v>
      </c>
    </row>
    <row r="20" spans="2:7" ht="12.75" x14ac:dyDescent="0.2">
      <c r="B20" s="556" t="s">
        <v>807</v>
      </c>
      <c r="E20"/>
      <c r="F20" s="471">
        <v>98</v>
      </c>
      <c r="G20" s="484">
        <f t="shared" si="2"/>
        <v>98</v>
      </c>
    </row>
    <row r="21" spans="2:7" ht="12.75" x14ac:dyDescent="0.2">
      <c r="F21"/>
    </row>
    <row r="22" spans="2:7" ht="12.75" x14ac:dyDescent="0.2">
      <c r="F22"/>
    </row>
  </sheetData>
  <phoneticPr fontId="0" type="noConversion"/>
  <pageMargins left="0.75" right="0.75" top="1" bottom="1" header="0.5" footer="0.5"/>
  <pageSetup scale="96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92"/>
  <sheetViews>
    <sheetView workbookViewId="0">
      <pane ySplit="1" topLeftCell="A29" activePane="bottomLeft" state="frozen"/>
      <selection pane="bottomLeft" activeCell="E64" sqref="E64"/>
    </sheetView>
  </sheetViews>
  <sheetFormatPr defaultRowHeight="12.75" x14ac:dyDescent="0.2"/>
  <cols>
    <col min="1" max="1" width="27" customWidth="1"/>
    <col min="2" max="2" width="9.28515625" customWidth="1"/>
    <col min="3" max="3" width="12.28515625" style="165" customWidth="1"/>
    <col min="4" max="4" width="12" style="165" customWidth="1"/>
    <col min="5" max="5" width="13.7109375" customWidth="1"/>
    <col min="6" max="7" width="9.28515625" bestFit="1" customWidth="1"/>
    <col min="8" max="8" width="10.7109375" bestFit="1" customWidth="1"/>
    <col min="9" max="9" width="10.140625" customWidth="1"/>
    <col min="10" max="10" width="10.7109375" bestFit="1" customWidth="1"/>
    <col min="12" max="12" width="10.7109375" bestFit="1" customWidth="1"/>
    <col min="13" max="13" width="10.7109375" customWidth="1"/>
    <col min="14" max="14" width="10.7109375" bestFit="1" customWidth="1"/>
  </cols>
  <sheetData>
    <row r="1" spans="1:14" ht="64.5" thickBot="1" x14ac:dyDescent="0.25">
      <c r="A1" s="561" t="s">
        <v>384</v>
      </c>
      <c r="B1" s="139" t="s">
        <v>338</v>
      </c>
      <c r="C1" s="161" t="s">
        <v>57</v>
      </c>
      <c r="D1" s="441" t="s">
        <v>692</v>
      </c>
      <c r="E1" s="440" t="s">
        <v>339</v>
      </c>
      <c r="F1" s="140" t="s">
        <v>340</v>
      </c>
      <c r="G1" s="140" t="s">
        <v>341</v>
      </c>
      <c r="H1" s="140" t="s">
        <v>342</v>
      </c>
      <c r="I1" s="140" t="s">
        <v>343</v>
      </c>
      <c r="J1" s="559" t="s">
        <v>827</v>
      </c>
      <c r="L1" s="128" t="s">
        <v>359</v>
      </c>
      <c r="M1" s="128" t="s">
        <v>657</v>
      </c>
      <c r="N1" s="128" t="s">
        <v>358</v>
      </c>
    </row>
    <row r="2" spans="1:14" x14ac:dyDescent="0.2">
      <c r="A2" s="125" t="s">
        <v>11</v>
      </c>
      <c r="B2" s="125" t="s">
        <v>344</v>
      </c>
      <c r="C2" s="162">
        <v>1</v>
      </c>
      <c r="D2" s="141">
        <f>(E2+G2+H2+J2)*0.075</f>
        <v>7551.9126442332799</v>
      </c>
      <c r="E2" s="141">
        <f>'FY12 sampling by SU'!O8</f>
        <v>75515</v>
      </c>
      <c r="F2" s="141">
        <f>'FY12 sampling by SU'!N8</f>
        <v>12091.499999999998</v>
      </c>
      <c r="G2" s="141">
        <v>0</v>
      </c>
      <c r="H2" s="141">
        <f>'FY12 sampling by SU'!R8</f>
        <v>25177.168589777069</v>
      </c>
      <c r="I2" s="141">
        <f>'FY12 sampling by SU'!Q8</f>
        <v>8584.86</v>
      </c>
      <c r="J2" s="141">
        <f>'FY12 reports by SU'!P23</f>
        <v>0</v>
      </c>
      <c r="L2" s="129">
        <f>SUM(D2:J2)</f>
        <v>128920.44123401034</v>
      </c>
      <c r="M2" s="129">
        <f>D2+E2+G2+H2+J2</f>
        <v>108244.08123401034</v>
      </c>
    </row>
    <row r="3" spans="1:14" x14ac:dyDescent="0.2">
      <c r="A3" s="125" t="s">
        <v>13</v>
      </c>
      <c r="B3" s="125" t="s">
        <v>344</v>
      </c>
      <c r="C3" s="162">
        <v>1</v>
      </c>
      <c r="D3" s="141">
        <f t="shared" ref="D3:D42" si="0">(E3+G3+H3+J3)*0.075</f>
        <v>25696.995380935685</v>
      </c>
      <c r="E3" s="141">
        <f>'FY12 sampling by SU'!O11</f>
        <v>193443</v>
      </c>
      <c r="F3" s="141">
        <f>'FY12 sampling by SU'!N11</f>
        <v>49774.74</v>
      </c>
      <c r="G3" s="141">
        <f>'FY12 sampling by SU'!P11</f>
        <v>29692</v>
      </c>
      <c r="H3" s="141">
        <f>'FY12 sampling by SU'!R11</f>
        <v>27776.800079142427</v>
      </c>
      <c r="I3" s="141">
        <f>'FY12 sampling by SU'!Q11</f>
        <v>8584.86</v>
      </c>
      <c r="J3" s="141">
        <f>'FY12 reports by SU'!P62</f>
        <v>91714.805000000022</v>
      </c>
      <c r="L3" s="129">
        <f t="shared" ref="L3:L46" si="1">SUM(D3:J3)</f>
        <v>426683.20046007819</v>
      </c>
      <c r="M3" s="129">
        <f t="shared" ref="M3:M46" si="2">D3+E3+G3+H3+J3</f>
        <v>368323.6004600781</v>
      </c>
    </row>
    <row r="4" spans="1:14" x14ac:dyDescent="0.2">
      <c r="A4" s="125" t="s">
        <v>194</v>
      </c>
      <c r="B4" s="125" t="s">
        <v>344</v>
      </c>
      <c r="C4" s="162">
        <v>3</v>
      </c>
      <c r="D4" s="141">
        <f t="shared" si="0"/>
        <v>17500.889388491254</v>
      </c>
      <c r="E4" s="141">
        <f>'FY12 sampling by SU'!O15</f>
        <v>199154</v>
      </c>
      <c r="F4" s="141">
        <f>'FY12 sampling by SU'!N15</f>
        <v>49774.74</v>
      </c>
      <c r="G4" s="141">
        <f>'FY12 sampling by SU'!P15</f>
        <v>12552</v>
      </c>
      <c r="H4" s="141">
        <f>'FY12 sampling by SU'!R15</f>
        <v>21639.191846550064</v>
      </c>
      <c r="I4" s="141">
        <f>'FY12 sampling by SU'!Q15</f>
        <v>8584.86</v>
      </c>
      <c r="J4" s="141">
        <f>'FY12 reports by SU'!P111</f>
        <v>0</v>
      </c>
      <c r="L4" s="129">
        <f t="shared" si="1"/>
        <v>309205.68123504135</v>
      </c>
      <c r="M4" s="129">
        <f t="shared" si="2"/>
        <v>250846.08123504132</v>
      </c>
    </row>
    <row r="5" spans="1:14" x14ac:dyDescent="0.2">
      <c r="A5" s="125" t="s">
        <v>27</v>
      </c>
      <c r="B5" s="125" t="s">
        <v>344</v>
      </c>
      <c r="C5" s="162">
        <v>3</v>
      </c>
      <c r="D5" s="141">
        <f t="shared" si="0"/>
        <v>28220.49056808768</v>
      </c>
      <c r="E5" s="141">
        <f>'FY12 sampling by SU'!O17</f>
        <v>81933</v>
      </c>
      <c r="F5" s="141">
        <f>'FY12 sampling by SU'!N17</f>
        <v>15965.57</v>
      </c>
      <c r="G5" s="141">
        <f>'FY12 sampling by SU'!P17</f>
        <v>14144</v>
      </c>
      <c r="H5" s="141">
        <f>'FY12 sampling by SU'!R17</f>
        <v>39625.207574502376</v>
      </c>
      <c r="I5" s="141">
        <f>'FY12 sampling by SU'!Q17</f>
        <v>8584.86</v>
      </c>
      <c r="J5" s="142">
        <f>'FY12 reports by SU'!P121+'MRB lead scientists'!G4</f>
        <v>240571</v>
      </c>
      <c r="L5" s="129">
        <f t="shared" si="1"/>
        <v>429044.12814259005</v>
      </c>
      <c r="M5" s="129">
        <f t="shared" si="2"/>
        <v>404493.69814259006</v>
      </c>
    </row>
    <row r="6" spans="1:14" x14ac:dyDescent="0.2">
      <c r="A6" s="125" t="s">
        <v>10</v>
      </c>
      <c r="B6" s="125" t="s">
        <v>345</v>
      </c>
      <c r="C6" s="162">
        <v>1</v>
      </c>
      <c r="D6" s="141">
        <f t="shared" si="0"/>
        <v>9101.29613796597</v>
      </c>
      <c r="E6" s="141">
        <f>'FY12 sampling by SU'!O19</f>
        <v>77820</v>
      </c>
      <c r="F6" s="141">
        <f>'FY12 sampling by SU'!N19</f>
        <v>15965.57</v>
      </c>
      <c r="G6" s="141">
        <f>'FY12 sampling by SU'!P19</f>
        <v>29600</v>
      </c>
      <c r="H6" s="141">
        <f>'FY12 sampling by SU'!R19</f>
        <v>13930.615172879601</v>
      </c>
      <c r="I6" s="141">
        <f>'FY12 sampling by SU'!Q19</f>
        <v>4292.43</v>
      </c>
      <c r="J6" s="141">
        <f>'FY12 reports by SU'!P36</f>
        <v>0</v>
      </c>
      <c r="L6" s="129">
        <f t="shared" si="1"/>
        <v>150709.91131084555</v>
      </c>
      <c r="M6" s="129">
        <f t="shared" si="2"/>
        <v>130451.91131084556</v>
      </c>
    </row>
    <row r="7" spans="1:14" x14ac:dyDescent="0.2">
      <c r="A7" s="125" t="s">
        <v>25</v>
      </c>
      <c r="B7" s="125" t="s">
        <v>345</v>
      </c>
      <c r="C7" s="162">
        <v>3</v>
      </c>
      <c r="D7" s="141">
        <f t="shared" si="0"/>
        <v>11581.968955932085</v>
      </c>
      <c r="E7" s="141">
        <f>'FY12 sampling by SU'!O20</f>
        <v>117473</v>
      </c>
      <c r="F7" s="141">
        <f>'FY12 sampling by SU'!N20</f>
        <v>19703.719999999998</v>
      </c>
      <c r="G7" s="141">
        <f>'FY12 sampling by SU'!P20</f>
        <v>16328</v>
      </c>
      <c r="H7" s="141">
        <f>'FY12 sampling by SU'!R20</f>
        <v>20625.252745761114</v>
      </c>
      <c r="I7" s="141">
        <f>'FY12 sampling by SU'!Q20</f>
        <v>4292.43</v>
      </c>
      <c r="J7" s="141">
        <f>'FY12 reports by SU'!P39</f>
        <v>0</v>
      </c>
      <c r="L7" s="129">
        <f t="shared" si="1"/>
        <v>190004.37170169316</v>
      </c>
      <c r="M7" s="129">
        <f t="shared" si="2"/>
        <v>166008.2217016932</v>
      </c>
    </row>
    <row r="8" spans="1:14" x14ac:dyDescent="0.2">
      <c r="A8" s="125" t="s">
        <v>9</v>
      </c>
      <c r="B8" s="125" t="s">
        <v>345</v>
      </c>
      <c r="C8" s="162">
        <v>1</v>
      </c>
      <c r="D8" s="141">
        <f t="shared" si="0"/>
        <v>24281.325000000001</v>
      </c>
      <c r="E8" s="141">
        <f>'FY12 sampling by SU'!O21</f>
        <v>109929</v>
      </c>
      <c r="F8" s="141">
        <f>'FY12 sampling by SU'!N21</f>
        <v>15965.57</v>
      </c>
      <c r="G8" s="141">
        <f>'FY12 sampling by SU'!P21</f>
        <v>0</v>
      </c>
      <c r="H8" s="141">
        <f>'FY12 sampling by SU'!R21</f>
        <v>0</v>
      </c>
      <c r="I8" s="141">
        <f>'FY12 sampling by SU'!Q21</f>
        <v>0</v>
      </c>
      <c r="J8" s="142">
        <f>'FY12 reports by SU'!P43+'MRB lead scientists'!G2</f>
        <v>213822</v>
      </c>
      <c r="L8" s="129">
        <f t="shared" si="1"/>
        <v>363997.89500000002</v>
      </c>
      <c r="M8" s="129">
        <f t="shared" si="2"/>
        <v>348032.32500000001</v>
      </c>
    </row>
    <row r="9" spans="1:14" x14ac:dyDescent="0.2">
      <c r="A9" s="125" t="s">
        <v>12</v>
      </c>
      <c r="B9" s="125" t="s">
        <v>345</v>
      </c>
      <c r="C9" s="162">
        <v>3</v>
      </c>
      <c r="D9" s="141">
        <f t="shared" si="0"/>
        <v>6200.7749999999996</v>
      </c>
      <c r="E9" s="141">
        <f>'FY12 sampling by SU'!O22</f>
        <v>82677</v>
      </c>
      <c r="F9" s="141">
        <f>'FY12 sampling by SU'!N22</f>
        <v>19806.319999999996</v>
      </c>
      <c r="G9" s="141">
        <f>'FY12 sampling by SU'!P22</f>
        <v>0</v>
      </c>
      <c r="H9" s="141">
        <f>'FY12 sampling by SU'!R22</f>
        <v>0</v>
      </c>
      <c r="I9" s="141">
        <f>'FY12 sampling by SU'!Q22</f>
        <v>0</v>
      </c>
      <c r="J9" s="141">
        <f>'FY12 reports by SU'!P46</f>
        <v>0</v>
      </c>
      <c r="L9" s="129">
        <f t="shared" si="1"/>
        <v>108684.09499999999</v>
      </c>
      <c r="M9" s="129">
        <f t="shared" si="2"/>
        <v>88877.774999999994</v>
      </c>
    </row>
    <row r="10" spans="1:14" x14ac:dyDescent="0.2">
      <c r="A10" s="125" t="s">
        <v>50</v>
      </c>
      <c r="B10" s="125" t="s">
        <v>346</v>
      </c>
      <c r="C10" s="162">
        <v>1</v>
      </c>
      <c r="D10" s="141">
        <f t="shared" si="0"/>
        <v>7367.8494422889926</v>
      </c>
      <c r="E10" s="141">
        <f>'FY12 sampling by SU'!O34</f>
        <v>73004</v>
      </c>
      <c r="F10" s="141">
        <f>'FY12 sampling by SU'!N34</f>
        <v>12091.499999999998</v>
      </c>
      <c r="G10" s="141">
        <f>'FY12 sampling by SU'!P34</f>
        <v>0</v>
      </c>
      <c r="H10" s="141">
        <f>'FY12 sampling by SU'!R34</f>
        <v>25233.992563853251</v>
      </c>
      <c r="I10" s="141">
        <f>'FY12 sampling by SU'!Q34</f>
        <v>8584.86</v>
      </c>
      <c r="J10" s="141">
        <f>'FY12 reports by SU'!P26</f>
        <v>0</v>
      </c>
      <c r="L10" s="129">
        <f t="shared" si="1"/>
        <v>126282.20200614225</v>
      </c>
      <c r="M10" s="129">
        <f t="shared" si="2"/>
        <v>105605.84200614225</v>
      </c>
    </row>
    <row r="11" spans="1:14" x14ac:dyDescent="0.2">
      <c r="A11" s="125" t="s">
        <v>49</v>
      </c>
      <c r="B11" s="125" t="s">
        <v>346</v>
      </c>
      <c r="C11" s="162">
        <v>1</v>
      </c>
      <c r="D11" s="141">
        <f t="shared" si="0"/>
        <v>10727.066562177601</v>
      </c>
      <c r="E11" s="141">
        <f>'FY12 sampling by SU'!O37</f>
        <v>0</v>
      </c>
      <c r="F11" s="141">
        <f>'FY12 sampling by SU'!N37</f>
        <v>0</v>
      </c>
      <c r="G11" s="523">
        <v>0</v>
      </c>
      <c r="H11" s="141">
        <f>'FY12 sampling by SU'!R37</f>
        <v>0</v>
      </c>
      <c r="I11" s="141">
        <f>'FY12 sampling by SU'!Q37</f>
        <v>0</v>
      </c>
      <c r="J11" s="141">
        <f>'FY12 reports by SU'!P53</f>
        <v>143027.554162368</v>
      </c>
      <c r="L11" s="129">
        <f t="shared" si="1"/>
        <v>153754.62072454562</v>
      </c>
      <c r="M11" s="129">
        <f t="shared" si="2"/>
        <v>153754.62072454562</v>
      </c>
    </row>
    <row r="12" spans="1:14" ht="13.5" thickBot="1" x14ac:dyDescent="0.25">
      <c r="A12" s="126" t="s">
        <v>28</v>
      </c>
      <c r="B12" s="126" t="s">
        <v>346</v>
      </c>
      <c r="C12" s="163">
        <v>3</v>
      </c>
      <c r="D12" s="143">
        <f t="shared" si="0"/>
        <v>0</v>
      </c>
      <c r="E12" s="143">
        <f>'FY12 sampling by SU'!O42</f>
        <v>0</v>
      </c>
      <c r="F12" s="143">
        <f>'FY12 sampling by SU'!N42</f>
        <v>0</v>
      </c>
      <c r="G12" s="143">
        <f>'FY12 sampling by SU'!P42</f>
        <v>0</v>
      </c>
      <c r="H12" s="143">
        <f>'FY12 sampling by SU'!R42</f>
        <v>0</v>
      </c>
      <c r="I12" s="143">
        <f>'FY12 sampling by SU'!Q42</f>
        <v>0</v>
      </c>
      <c r="J12" s="143">
        <f>'FY12 reports by SU'!P102</f>
        <v>0</v>
      </c>
      <c r="L12" s="129">
        <f t="shared" si="1"/>
        <v>0</v>
      </c>
      <c r="M12" s="129">
        <f t="shared" si="2"/>
        <v>0</v>
      </c>
      <c r="N12" s="129">
        <f>SUM(L2:L12) +M44</f>
        <v>2399783.5468149469</v>
      </c>
    </row>
    <row r="13" spans="1:14" x14ac:dyDescent="0.2">
      <c r="A13" s="125" t="s">
        <v>18</v>
      </c>
      <c r="B13" s="125" t="s">
        <v>347</v>
      </c>
      <c r="C13" s="162">
        <v>2</v>
      </c>
      <c r="D13" s="141">
        <f t="shared" si="0"/>
        <v>15663.664347828875</v>
      </c>
      <c r="E13" s="141">
        <f>'FY12 sampling by SU'!O4</f>
        <v>144625</v>
      </c>
      <c r="F13" s="141">
        <f>'FY12 sampling by SU'!N4</f>
        <v>43731.74</v>
      </c>
      <c r="G13" s="141">
        <f>'FY12 sampling by SU'!P4</f>
        <v>43920</v>
      </c>
      <c r="H13" s="141">
        <f>'FY12 sampling by SU'!R4</f>
        <v>20303.857971051679</v>
      </c>
      <c r="I13" s="141">
        <f>'FY12 sampling by SU'!Q4</f>
        <v>8584.86</v>
      </c>
      <c r="J13" s="141">
        <f>'FY12 reports by SU'!P7</f>
        <v>0</v>
      </c>
      <c r="L13" s="129">
        <f t="shared" si="1"/>
        <v>276829.12231888052</v>
      </c>
      <c r="M13" s="129">
        <f t="shared" si="2"/>
        <v>224512.52231888057</v>
      </c>
    </row>
    <row r="14" spans="1:14" x14ac:dyDescent="0.2">
      <c r="A14" s="125" t="s">
        <v>16</v>
      </c>
      <c r="B14" s="125" t="s">
        <v>347</v>
      </c>
      <c r="C14" s="162">
        <v>2</v>
      </c>
      <c r="D14" s="141">
        <f t="shared" si="0"/>
        <v>21632.454727157001</v>
      </c>
      <c r="E14" s="141">
        <f>'FY12 sampling by SU'!O5</f>
        <v>156237</v>
      </c>
      <c r="F14" s="141">
        <f>'FY12 sampling by SU'!N5</f>
        <v>42334.239999999998</v>
      </c>
      <c r="G14" s="141">
        <f>'FY12 sampling by SU'!P5</f>
        <v>14627</v>
      </c>
      <c r="H14" s="141">
        <f>'FY12 sampling by SU'!R5</f>
        <v>15741.364801119013</v>
      </c>
      <c r="I14" s="141">
        <f>'FY12 sampling by SU'!Q5</f>
        <v>4292.43</v>
      </c>
      <c r="J14" s="141">
        <f>'FY12 reports by SU'!P11</f>
        <v>101827.36489430768</v>
      </c>
      <c r="L14" s="129">
        <f t="shared" si="1"/>
        <v>356691.85442258371</v>
      </c>
      <c r="M14" s="129">
        <f t="shared" si="2"/>
        <v>310065.18442258367</v>
      </c>
    </row>
    <row r="15" spans="1:14" x14ac:dyDescent="0.2">
      <c r="A15" s="125" t="s">
        <v>154</v>
      </c>
      <c r="B15" s="125" t="s">
        <v>347</v>
      </c>
      <c r="C15" s="162">
        <v>2</v>
      </c>
      <c r="D15" s="141">
        <f t="shared" si="0"/>
        <v>4884.1499999999996</v>
      </c>
      <c r="E15" s="141">
        <f>'FY12 sampling by SU'!O9</f>
        <v>65122</v>
      </c>
      <c r="F15" s="141">
        <f>'FY12 sampling by SU'!N9</f>
        <v>15447.019999999999</v>
      </c>
      <c r="G15" s="438">
        <v>0</v>
      </c>
      <c r="H15" s="141">
        <f>'FY12 sampling by SU'!R9</f>
        <v>0</v>
      </c>
      <c r="I15" s="141">
        <f>'FY12 sampling by SU'!Q9</f>
        <v>0</v>
      </c>
      <c r="J15" s="141">
        <v>0</v>
      </c>
      <c r="L15" s="129">
        <f t="shared" si="1"/>
        <v>85453.17</v>
      </c>
      <c r="M15" s="129">
        <f t="shared" si="2"/>
        <v>70006.149999999994</v>
      </c>
    </row>
    <row r="16" spans="1:14" x14ac:dyDescent="0.2">
      <c r="A16" s="125" t="s">
        <v>37</v>
      </c>
      <c r="B16" s="125" t="s">
        <v>348</v>
      </c>
      <c r="C16" s="162">
        <v>5</v>
      </c>
      <c r="D16" s="141">
        <f t="shared" si="0"/>
        <v>12642</v>
      </c>
      <c r="E16" s="141">
        <f>'FY12 sampling by SU'!O23</f>
        <v>79177</v>
      </c>
      <c r="F16" s="141">
        <f>'FY12 sampling by SU'!N23</f>
        <v>23841.739999999998</v>
      </c>
      <c r="G16" s="141">
        <f>'FY12 sampling by SU'!P23</f>
        <v>0</v>
      </c>
      <c r="H16" s="141">
        <f>'FY12 sampling by SU'!R23</f>
        <v>0</v>
      </c>
      <c r="I16" s="141">
        <f>'FY12 sampling by SU'!Q23</f>
        <v>0</v>
      </c>
      <c r="J16" s="142">
        <f>'FY12 reports by SU'!P49</f>
        <v>89383</v>
      </c>
      <c r="L16" s="129">
        <f t="shared" si="1"/>
        <v>205043.74</v>
      </c>
      <c r="M16" s="129">
        <f t="shared" si="2"/>
        <v>181202</v>
      </c>
    </row>
    <row r="17" spans="1:14" x14ac:dyDescent="0.2">
      <c r="A17" s="125" t="s">
        <v>253</v>
      </c>
      <c r="B17" s="125" t="s">
        <v>348</v>
      </c>
      <c r="C17" s="162">
        <v>2</v>
      </c>
      <c r="D17" s="141">
        <f t="shared" si="0"/>
        <v>11159.582707297186</v>
      </c>
      <c r="E17" s="141">
        <f>'FY12 sampling by SU'!O28</f>
        <v>61515</v>
      </c>
      <c r="F17" s="141">
        <f>'FY12 sampling by SU'!N28</f>
        <v>15447.019999999999</v>
      </c>
      <c r="G17" s="141">
        <f>'FY12 sampling by SU'!P28</f>
        <v>51993</v>
      </c>
      <c r="H17" s="141">
        <f>'FY12 sampling by SU'!R28</f>
        <v>35286.436097295817</v>
      </c>
      <c r="I17" s="141">
        <f>'FY12 sampling by SU'!Q28</f>
        <v>12877.29</v>
      </c>
      <c r="J17" s="141">
        <v>0</v>
      </c>
      <c r="L17" s="129">
        <f t="shared" si="1"/>
        <v>188278.32880459301</v>
      </c>
      <c r="M17" s="129">
        <f t="shared" si="2"/>
        <v>159954.01880459301</v>
      </c>
    </row>
    <row r="18" spans="1:14" x14ac:dyDescent="0.2">
      <c r="A18" s="125" t="s">
        <v>286</v>
      </c>
      <c r="B18" s="125" t="s">
        <v>349</v>
      </c>
      <c r="C18" s="162">
        <v>2</v>
      </c>
      <c r="D18" s="141">
        <f t="shared" si="0"/>
        <v>7694.1749999999993</v>
      </c>
      <c r="E18" s="141">
        <f>'FY12 sampling by SU'!O36</f>
        <v>86053</v>
      </c>
      <c r="F18" s="141">
        <f>'FY12 sampling by SU'!N36</f>
        <v>15447.019999999999</v>
      </c>
      <c r="G18" s="141">
        <f>'FY12 sampling by SU'!P36</f>
        <v>16536</v>
      </c>
      <c r="H18" s="141">
        <f>'FY12 sampling by SU'!R36</f>
        <v>0</v>
      </c>
      <c r="I18" s="141">
        <f>'FY12 sampling by SU'!Q36</f>
        <v>0</v>
      </c>
      <c r="J18" s="141">
        <v>0</v>
      </c>
      <c r="L18" s="129">
        <f t="shared" si="1"/>
        <v>125730.19500000001</v>
      </c>
      <c r="M18" s="129">
        <f t="shared" si="2"/>
        <v>110283.175</v>
      </c>
    </row>
    <row r="19" spans="1:14" x14ac:dyDescent="0.2">
      <c r="A19" s="125" t="s">
        <v>297</v>
      </c>
      <c r="B19" s="125" t="s">
        <v>349</v>
      </c>
      <c r="C19" s="162">
        <v>2</v>
      </c>
      <c r="D19" s="141">
        <f t="shared" si="0"/>
        <v>0</v>
      </c>
      <c r="E19" s="141">
        <f>'FY12 sampling by SU'!O39</f>
        <v>0</v>
      </c>
      <c r="F19" s="141">
        <f>'FY12 sampling by SU'!N39</f>
        <v>0</v>
      </c>
      <c r="G19" s="141">
        <f>'FY12 sampling by SU'!P39</f>
        <v>0</v>
      </c>
      <c r="H19" s="141">
        <f>'FY12 sampling by SU'!R39</f>
        <v>0</v>
      </c>
      <c r="I19" s="141">
        <f>'FY12 sampling by SU'!Q39</f>
        <v>0</v>
      </c>
      <c r="J19" s="141">
        <v>0</v>
      </c>
      <c r="L19" s="129">
        <f t="shared" si="1"/>
        <v>0</v>
      </c>
      <c r="M19" s="129">
        <f t="shared" si="2"/>
        <v>0</v>
      </c>
    </row>
    <row r="20" spans="1:14" ht="13.5" thickBot="1" x14ac:dyDescent="0.25">
      <c r="A20" s="126" t="s">
        <v>350</v>
      </c>
      <c r="B20" s="126" t="s">
        <v>349</v>
      </c>
      <c r="C20" s="163">
        <v>2</v>
      </c>
      <c r="D20" s="143">
        <f t="shared" si="0"/>
        <v>27930.66120935763</v>
      </c>
      <c r="E20" s="143">
        <f>'FY12 sampling by SU'!O40</f>
        <v>149558</v>
      </c>
      <c r="F20" s="143">
        <f>'FY12 sampling by SU'!N40</f>
        <v>19703.719999999998</v>
      </c>
      <c r="G20" s="143">
        <f>'FY12 sampling by SU'!P40</f>
        <v>16632</v>
      </c>
      <c r="H20" s="143">
        <f>'FY12 sampling by SU'!R40</f>
        <v>0</v>
      </c>
      <c r="I20" s="143">
        <f>'FY12 sampling by SU'!Q40</f>
        <v>0</v>
      </c>
      <c r="J20" s="144">
        <f>'FY12 reports by SU'!P92+'MRB lead scientists'!G3</f>
        <v>206218.8161247684</v>
      </c>
      <c r="L20" s="129">
        <f t="shared" si="1"/>
        <v>420043.19733412605</v>
      </c>
      <c r="M20" s="129">
        <f t="shared" si="2"/>
        <v>400339.47733412602</v>
      </c>
      <c r="N20" s="129">
        <f>SUM(L13:L20)</f>
        <v>1658069.6078801835</v>
      </c>
    </row>
    <row r="21" spans="1:14" x14ac:dyDescent="0.2">
      <c r="A21" s="125" t="s">
        <v>351</v>
      </c>
      <c r="B21" s="125" t="s">
        <v>352</v>
      </c>
      <c r="C21" s="162"/>
      <c r="D21" s="141">
        <f t="shared" si="0"/>
        <v>0</v>
      </c>
      <c r="E21" s="141">
        <v>0</v>
      </c>
      <c r="F21" s="141">
        <v>0</v>
      </c>
      <c r="G21" s="141">
        <v>0</v>
      </c>
      <c r="H21" s="141">
        <v>0</v>
      </c>
      <c r="I21" s="141">
        <v>0</v>
      </c>
      <c r="J21" s="141">
        <v>0</v>
      </c>
      <c r="L21" s="129">
        <f t="shared" si="1"/>
        <v>0</v>
      </c>
      <c r="M21" s="129">
        <f t="shared" si="2"/>
        <v>0</v>
      </c>
    </row>
    <row r="22" spans="1:14" x14ac:dyDescent="0.2">
      <c r="A22" s="125" t="s">
        <v>34</v>
      </c>
      <c r="B22" s="125" t="s">
        <v>352</v>
      </c>
      <c r="C22" s="162">
        <v>4</v>
      </c>
      <c r="D22" s="141">
        <f t="shared" si="0"/>
        <v>15424.164956651102</v>
      </c>
      <c r="E22" s="141">
        <f>'FY12 sampling by SU'!O7</f>
        <v>163923</v>
      </c>
      <c r="F22" s="141">
        <f>'FY12 sampling by SU'!N7</f>
        <v>40490.630000000005</v>
      </c>
      <c r="G22" s="141">
        <f>'FY12 sampling by SU'!P7</f>
        <v>12151</v>
      </c>
      <c r="H22" s="141">
        <f>'FY12 sampling by SU'!R7</f>
        <v>29581.532755348057</v>
      </c>
      <c r="I22" s="141">
        <f>'FY12 sampling by SU'!Q7</f>
        <v>8584.86</v>
      </c>
      <c r="J22" s="141">
        <f>'FY12 reports by SU'!P20</f>
        <v>0</v>
      </c>
      <c r="L22" s="129">
        <f t="shared" si="1"/>
        <v>270155.18771199917</v>
      </c>
      <c r="M22" s="129">
        <f t="shared" si="2"/>
        <v>221079.69771199915</v>
      </c>
    </row>
    <row r="23" spans="1:14" x14ac:dyDescent="0.2">
      <c r="A23" s="125" t="s">
        <v>32</v>
      </c>
      <c r="B23" s="125" t="s">
        <v>352</v>
      </c>
      <c r="C23" s="162">
        <v>4</v>
      </c>
      <c r="D23" s="141">
        <f t="shared" si="0"/>
        <v>11925</v>
      </c>
      <c r="E23" s="141">
        <f>'FY12 sampling by SU'!O13</f>
        <v>0</v>
      </c>
      <c r="F23" s="141">
        <f>'FY12 sampling by SU'!N13</f>
        <v>0</v>
      </c>
      <c r="G23" s="141">
        <f>'FY12 sampling by SU'!P13</f>
        <v>0</v>
      </c>
      <c r="H23" s="141">
        <f>'FY12 sampling by SU'!R13</f>
        <v>0</v>
      </c>
      <c r="I23" s="141">
        <f>'FY12 sampling by SU'!Q13</f>
        <v>0</v>
      </c>
      <c r="J23" s="141">
        <f>'FY12 reports by SU'!P87</f>
        <v>159000</v>
      </c>
      <c r="L23" s="129">
        <f t="shared" si="1"/>
        <v>170925</v>
      </c>
      <c r="M23" s="129">
        <f t="shared" si="2"/>
        <v>170925</v>
      </c>
    </row>
    <row r="24" spans="1:14" x14ac:dyDescent="0.2">
      <c r="A24" s="125" t="s">
        <v>44</v>
      </c>
      <c r="B24" s="125" t="s">
        <v>352</v>
      </c>
      <c r="C24" s="162">
        <v>5</v>
      </c>
      <c r="D24" s="141">
        <f t="shared" si="0"/>
        <v>19679.039738424286</v>
      </c>
      <c r="E24" s="141">
        <f>'FY12 sampling by SU'!O14</f>
        <v>99018</v>
      </c>
      <c r="F24" s="141">
        <f>'FY12 sampling by SU'!N14</f>
        <v>15447.019999999999</v>
      </c>
      <c r="G24" s="141">
        <f>'FY12 sampling by SU'!P14</f>
        <v>0</v>
      </c>
      <c r="H24" s="141">
        <f>'FY12 sampling by SU'!R14</f>
        <v>23450.196512323804</v>
      </c>
      <c r="I24" s="141">
        <f>'FY12 sampling by SU'!Q14</f>
        <v>4292.43</v>
      </c>
      <c r="J24" s="141">
        <f>'FY12 reports by SU'!P96+'MRB lead scientists'!G6</f>
        <v>139919</v>
      </c>
      <c r="L24" s="129">
        <f t="shared" si="1"/>
        <v>301805.68625074811</v>
      </c>
      <c r="M24" s="129">
        <f t="shared" si="2"/>
        <v>282066.2362507481</v>
      </c>
    </row>
    <row r="25" spans="1:14" x14ac:dyDescent="0.2">
      <c r="A25" s="125" t="s">
        <v>41</v>
      </c>
      <c r="B25" s="125" t="s">
        <v>353</v>
      </c>
      <c r="C25" s="162">
        <v>3</v>
      </c>
      <c r="D25" s="141">
        <f t="shared" si="0"/>
        <v>15915.599680566344</v>
      </c>
      <c r="E25" s="141">
        <f>'FY12 sampling by SU'!O18</f>
        <v>171536.5</v>
      </c>
      <c r="F25" s="141">
        <f>'FY12 sampling by SU'!N18</f>
        <v>53247.08</v>
      </c>
      <c r="G25" s="141">
        <f>'FY12 sampling by SU'!P18</f>
        <v>23587</v>
      </c>
      <c r="H25" s="141">
        <f>'FY12 sampling by SU'!R18</f>
        <v>17084.495740884591</v>
      </c>
      <c r="I25" s="141">
        <f>'FY12 sampling by SU'!Q18</f>
        <v>4292.43</v>
      </c>
      <c r="J25" s="141">
        <f>'FY12 reports by SU'!P29</f>
        <v>0</v>
      </c>
      <c r="L25" s="129">
        <f t="shared" si="1"/>
        <v>285663.10542145092</v>
      </c>
      <c r="M25" s="129">
        <f t="shared" si="2"/>
        <v>228123.59542145094</v>
      </c>
    </row>
    <row r="26" spans="1:14" x14ac:dyDescent="0.2">
      <c r="A26" s="125" t="s">
        <v>35</v>
      </c>
      <c r="B26" s="125" t="s">
        <v>353</v>
      </c>
      <c r="C26" s="162">
        <v>5</v>
      </c>
      <c r="D26" s="141">
        <f t="shared" si="0"/>
        <v>4547.0223326473006</v>
      </c>
      <c r="E26" s="141">
        <f>'FY12 sampling by SU'!O24</f>
        <v>25942</v>
      </c>
      <c r="F26" s="141">
        <f>'FY12 sampling by SU'!N24</f>
        <v>3314.6499999999996</v>
      </c>
      <c r="G26" s="141">
        <f>'FY12 sampling by SU'!P24</f>
        <v>14872</v>
      </c>
      <c r="H26" s="141">
        <f>'FY12 sampling by SU'!R24</f>
        <v>19812.964435297337</v>
      </c>
      <c r="I26" s="141">
        <f>'FY12 sampling by SU'!Q24</f>
        <v>4292.43</v>
      </c>
      <c r="J26" s="141">
        <f>'FY12 reports by SU'!P59</f>
        <v>0</v>
      </c>
      <c r="L26" s="129">
        <f t="shared" si="1"/>
        <v>72781.066767944634</v>
      </c>
      <c r="M26" s="129">
        <f t="shared" si="2"/>
        <v>65173.986767944632</v>
      </c>
    </row>
    <row r="27" spans="1:14" x14ac:dyDescent="0.2">
      <c r="A27" s="125" t="s">
        <v>53</v>
      </c>
      <c r="B27" s="125" t="s">
        <v>353</v>
      </c>
      <c r="C27" s="162">
        <v>6</v>
      </c>
      <c r="D27" s="141">
        <f t="shared" si="0"/>
        <v>7132.9838710911536</v>
      </c>
      <c r="E27" s="141">
        <f>'FY12 sampling by SU'!O26</f>
        <v>70195</v>
      </c>
      <c r="F27" s="141">
        <f>'FY12 sampling by SU'!N26</f>
        <v>12304.19</v>
      </c>
      <c r="G27" s="141">
        <f>'FY12 sampling by SU'!P26</f>
        <v>0</v>
      </c>
      <c r="H27" s="141">
        <f>'FY12 sampling by SU'!R26</f>
        <v>24911.451614548718</v>
      </c>
      <c r="I27" s="141">
        <f>'FY12 sampling by SU'!Q26</f>
        <v>4292.43</v>
      </c>
      <c r="J27" s="141">
        <f>'FY12 reports by SU'!P68</f>
        <v>0</v>
      </c>
      <c r="L27" s="129">
        <f t="shared" si="1"/>
        <v>118836.05548563987</v>
      </c>
      <c r="M27" s="129">
        <f t="shared" si="2"/>
        <v>102239.43548563987</v>
      </c>
    </row>
    <row r="28" spans="1:14" x14ac:dyDescent="0.2">
      <c r="A28" s="125" t="s">
        <v>38</v>
      </c>
      <c r="B28" s="125" t="s">
        <v>353</v>
      </c>
      <c r="C28" s="162">
        <v>5</v>
      </c>
      <c r="D28" s="141">
        <f t="shared" si="0"/>
        <v>7910.3702183974128</v>
      </c>
      <c r="E28" s="141">
        <f>'FY12 sampling by SU'!O29</f>
        <v>78215</v>
      </c>
      <c r="F28" s="141">
        <f>'FY12 sampling by SU'!N29</f>
        <v>16929.28</v>
      </c>
      <c r="G28" s="141">
        <f>'FY12 sampling by SU'!P29</f>
        <v>0</v>
      </c>
      <c r="H28" s="141">
        <f>'FY12 sampling by SU'!R29</f>
        <v>27256.60291196551</v>
      </c>
      <c r="I28" s="141">
        <f>'FY12 sampling by SU'!Q29</f>
        <v>8584.86</v>
      </c>
      <c r="J28" s="141">
        <v>0</v>
      </c>
      <c r="L28" s="129">
        <f t="shared" si="1"/>
        <v>138896.11313036294</v>
      </c>
      <c r="M28" s="129">
        <f t="shared" si="2"/>
        <v>113381.97313036292</v>
      </c>
    </row>
    <row r="29" spans="1:14" x14ac:dyDescent="0.2">
      <c r="A29" s="125" t="s">
        <v>29</v>
      </c>
      <c r="B29" s="125" t="s">
        <v>353</v>
      </c>
      <c r="C29" s="162">
        <v>3</v>
      </c>
      <c r="D29" s="141">
        <f t="shared" si="0"/>
        <v>9307.1448340042516</v>
      </c>
      <c r="E29" s="141">
        <f>'FY12 sampling by SU'!O30</f>
        <v>73830</v>
      </c>
      <c r="F29" s="141">
        <f>'FY12 sampling by SU'!N30</f>
        <v>15965.57</v>
      </c>
      <c r="G29" s="141">
        <f>'FY12 sampling by SU'!P30</f>
        <v>36264</v>
      </c>
      <c r="H29" s="141">
        <f>'FY12 sampling by SU'!R30</f>
        <v>14001.264453390027</v>
      </c>
      <c r="I29" s="141">
        <f>'FY12 sampling by SU'!Q30</f>
        <v>4292.43</v>
      </c>
      <c r="J29" s="141">
        <f>'FY12 reports by SU'!P105</f>
        <v>0</v>
      </c>
      <c r="L29" s="129">
        <f t="shared" si="1"/>
        <v>153660.40928739429</v>
      </c>
      <c r="M29" s="129">
        <f t="shared" si="2"/>
        <v>133402.40928739429</v>
      </c>
    </row>
    <row r="30" spans="1:14" x14ac:dyDescent="0.2">
      <c r="A30" s="125" t="s">
        <v>39</v>
      </c>
      <c r="B30" s="125" t="s">
        <v>354</v>
      </c>
      <c r="C30" s="162">
        <v>5</v>
      </c>
      <c r="D30" s="141">
        <f t="shared" si="0"/>
        <v>3866.5107495490515</v>
      </c>
      <c r="E30" s="141">
        <f>'FY12 sampling by SU'!O32</f>
        <v>30475</v>
      </c>
      <c r="F30" s="141">
        <f>'FY12 sampling by SU'!N32</f>
        <v>3314.6499999999996</v>
      </c>
      <c r="G30" s="141">
        <f>'FY12 sampling by SU'!P32</f>
        <v>0</v>
      </c>
      <c r="H30" s="141">
        <f>'FY12 sampling by SU'!R32</f>
        <v>21078.476660654022</v>
      </c>
      <c r="I30" s="141">
        <f>'FY12 sampling by SU'!Q32</f>
        <v>4292.43</v>
      </c>
      <c r="J30" s="141">
        <f>'FY12 reports by SU'!P4</f>
        <v>0</v>
      </c>
      <c r="L30" s="129">
        <f t="shared" si="1"/>
        <v>63027.067410203075</v>
      </c>
      <c r="M30" s="129">
        <f t="shared" si="2"/>
        <v>55419.987410203074</v>
      </c>
    </row>
    <row r="31" spans="1:14" x14ac:dyDescent="0.2">
      <c r="A31" s="125" t="s">
        <v>304</v>
      </c>
      <c r="B31" s="125" t="s">
        <v>354</v>
      </c>
      <c r="C31" s="162">
        <v>6</v>
      </c>
      <c r="D31" s="141">
        <f t="shared" si="0"/>
        <v>4277.55</v>
      </c>
      <c r="E31" s="141">
        <f>'FY12 sampling by SU'!O41</f>
        <v>57034</v>
      </c>
      <c r="F31" s="141">
        <f>'FY12 sampling by SU'!N41</f>
        <v>8502.56</v>
      </c>
      <c r="G31" s="141">
        <f>'FY12 sampling by SU'!P41</f>
        <v>0</v>
      </c>
      <c r="H31" s="141">
        <f>'FY12 sampling by SU'!R41</f>
        <v>0</v>
      </c>
      <c r="I31" s="141">
        <f>'FY12 sampling by SU'!Q41</f>
        <v>0</v>
      </c>
      <c r="J31" s="141">
        <f>'FY12 reports by SU'!P99</f>
        <v>0</v>
      </c>
      <c r="L31" s="129">
        <f t="shared" si="1"/>
        <v>69814.11</v>
      </c>
      <c r="M31" s="129">
        <f t="shared" si="2"/>
        <v>61311.55</v>
      </c>
    </row>
    <row r="32" spans="1:14" ht="13.5" thickBot="1" x14ac:dyDescent="0.25">
      <c r="A32" s="126" t="s">
        <v>33</v>
      </c>
      <c r="B32" s="126" t="s">
        <v>354</v>
      </c>
      <c r="C32" s="163">
        <v>4</v>
      </c>
      <c r="D32" s="143">
        <f t="shared" si="0"/>
        <v>6090.6620047445676</v>
      </c>
      <c r="E32" s="143">
        <f>'FY12 sampling by SU'!O43</f>
        <v>54868</v>
      </c>
      <c r="F32" s="143">
        <f>'FY12 sampling by SU'!N43</f>
        <v>8502.56</v>
      </c>
      <c r="G32" s="143">
        <f>'FY12 sampling by SU'!P43</f>
        <v>0</v>
      </c>
      <c r="H32" s="143">
        <f>'FY12 sampling by SU'!R43</f>
        <v>26340.826729927572</v>
      </c>
      <c r="I32" s="143">
        <f>'FY12 sampling by SU'!Q43</f>
        <v>4292.43</v>
      </c>
      <c r="J32" s="144">
        <f>'FY12 reports by SU'!P124</f>
        <v>0</v>
      </c>
      <c r="L32" s="129">
        <f t="shared" si="1"/>
        <v>100094.47873467216</v>
      </c>
      <c r="M32" s="129">
        <f t="shared" si="2"/>
        <v>87299.488734672137</v>
      </c>
      <c r="N32" s="129">
        <f>SUM(L21:L32) + J47</f>
        <v>1785542.2802004153</v>
      </c>
    </row>
    <row r="33" spans="1:14" x14ac:dyDescent="0.2">
      <c r="A33" s="125" t="s">
        <v>77</v>
      </c>
      <c r="B33" s="125" t="s">
        <v>355</v>
      </c>
      <c r="C33" s="162">
        <v>7</v>
      </c>
      <c r="D33" s="141">
        <f t="shared" si="0"/>
        <v>9846.1278213796704</v>
      </c>
      <c r="E33" s="141">
        <f>'FY12 sampling by SU'!O6</f>
        <v>72044</v>
      </c>
      <c r="F33" s="141">
        <f>'FY12 sampling by SU'!N6</f>
        <v>12091.499999999998</v>
      </c>
      <c r="G33" s="141">
        <f>'FY12 sampling by SU'!P6</f>
        <v>31036</v>
      </c>
      <c r="H33" s="141">
        <f>'FY12 sampling by SU'!R6</f>
        <v>28201.704285062275</v>
      </c>
      <c r="I33" s="141">
        <f>'FY12 sampling by SU'!Q6</f>
        <v>8584.86</v>
      </c>
      <c r="J33" s="141">
        <f>'FY12 reports by SU'!P17</f>
        <v>0</v>
      </c>
      <c r="L33" s="129">
        <f t="shared" si="1"/>
        <v>161804.19210644194</v>
      </c>
      <c r="M33" s="129">
        <f t="shared" si="2"/>
        <v>141127.83210644196</v>
      </c>
    </row>
    <row r="34" spans="1:14" x14ac:dyDescent="0.2">
      <c r="A34" s="125" t="s">
        <v>54</v>
      </c>
      <c r="B34" s="125" t="s">
        <v>355</v>
      </c>
      <c r="C34" s="162">
        <v>6</v>
      </c>
      <c r="D34" s="141">
        <f t="shared" si="0"/>
        <v>4984.2</v>
      </c>
      <c r="E34" s="141">
        <f>'FY12 sampling by SU'!O10</f>
        <v>66456</v>
      </c>
      <c r="F34" s="141">
        <f>'FY12 sampling by SU'!N10</f>
        <v>15447.019999999999</v>
      </c>
      <c r="G34" s="141">
        <f>'FY12 sampling by SU'!P10</f>
        <v>0</v>
      </c>
      <c r="H34" s="141">
        <f>'FY12 sampling by SU'!R10</f>
        <v>0</v>
      </c>
      <c r="I34" s="141">
        <f>'FY12 sampling by SU'!Q10</f>
        <v>0</v>
      </c>
      <c r="J34" s="141">
        <f>'FY12 reports by SU'!P56</f>
        <v>0</v>
      </c>
      <c r="L34" s="129">
        <f t="shared" si="1"/>
        <v>86887.22</v>
      </c>
      <c r="M34" s="129">
        <f t="shared" si="2"/>
        <v>71440.2</v>
      </c>
    </row>
    <row r="35" spans="1:14" x14ac:dyDescent="0.2">
      <c r="A35" s="125" t="s">
        <v>45</v>
      </c>
      <c r="B35" s="125" t="s">
        <v>355</v>
      </c>
      <c r="C35" s="162">
        <v>8</v>
      </c>
      <c r="D35" s="141">
        <f t="shared" si="0"/>
        <v>32894.72729952466</v>
      </c>
      <c r="E35" s="141">
        <f>'FY12 sampling by SU'!O12</f>
        <v>98065</v>
      </c>
      <c r="F35" s="141">
        <f>'FY12 sampling by SU'!N12</f>
        <v>26769.959999999995</v>
      </c>
      <c r="G35" s="141">
        <f>'FY12 sampling by SU'!P12</f>
        <v>18306</v>
      </c>
      <c r="H35" s="141">
        <f>'FY12 sampling by SU'!R12</f>
        <v>31558.363993662177</v>
      </c>
      <c r="I35" s="141">
        <f>'FY12 sampling by SU'!Q12</f>
        <v>8584.86</v>
      </c>
      <c r="J35" s="141">
        <f>'FY12 reports by SU'!P80+'MRB lead scientists'!G9</f>
        <v>290667</v>
      </c>
      <c r="L35" s="129">
        <f t="shared" si="1"/>
        <v>506845.91129318683</v>
      </c>
      <c r="M35" s="129">
        <f t="shared" si="2"/>
        <v>471491.09129318682</v>
      </c>
    </row>
    <row r="36" spans="1:14" x14ac:dyDescent="0.2">
      <c r="A36" s="125" t="s">
        <v>200</v>
      </c>
      <c r="B36" s="125" t="s">
        <v>355</v>
      </c>
      <c r="C36" s="162">
        <v>7</v>
      </c>
      <c r="D36" s="141">
        <f t="shared" si="0"/>
        <v>27525.006818029382</v>
      </c>
      <c r="E36" s="141">
        <f>'FY12 sampling by SU'!O16</f>
        <v>175670</v>
      </c>
      <c r="F36" s="141">
        <f>'FY12 sampling by SU'!N16</f>
        <v>41934.359999999993</v>
      </c>
      <c r="G36" s="141">
        <f>'FY12 sampling by SU'!P16</f>
        <v>37930</v>
      </c>
      <c r="H36" s="141">
        <f>'FY12 sampling by SU'!R16</f>
        <v>14507.090907058468</v>
      </c>
      <c r="I36" s="141">
        <f>'FY12 sampling by SU'!Q16</f>
        <v>4292.43</v>
      </c>
      <c r="J36" s="142">
        <f>'FY12 reports by SU'!P116+'MRB lead scientists'!G8</f>
        <v>138893</v>
      </c>
      <c r="L36" s="129">
        <f t="shared" si="1"/>
        <v>440751.88772508781</v>
      </c>
      <c r="M36" s="129">
        <f t="shared" si="2"/>
        <v>394525.09772508789</v>
      </c>
    </row>
    <row r="37" spans="1:14" x14ac:dyDescent="0.2">
      <c r="A37" s="125" t="s">
        <v>242</v>
      </c>
      <c r="B37" s="125" t="s">
        <v>356</v>
      </c>
      <c r="C37" s="162">
        <v>7</v>
      </c>
      <c r="D37" s="141">
        <f t="shared" si="0"/>
        <v>1722.3770089831346</v>
      </c>
      <c r="E37" s="141">
        <f>'FY12 sampling by SU'!O25</f>
        <v>0</v>
      </c>
      <c r="F37" s="141">
        <f>'FY12 sampling by SU'!N25</f>
        <v>0</v>
      </c>
      <c r="G37" s="141">
        <f>'FY12 sampling by SU'!P25</f>
        <v>14860</v>
      </c>
      <c r="H37" s="141">
        <f>'FY12 sampling by SU'!R25</f>
        <v>8105.0267864417938</v>
      </c>
      <c r="I37" s="141">
        <f>'FY12 sampling by SU'!Q25</f>
        <v>4292.43</v>
      </c>
      <c r="J37" s="141">
        <f>'FY12 reports by SU'!P65</f>
        <v>0</v>
      </c>
      <c r="L37" s="129">
        <f t="shared" si="1"/>
        <v>28979.833795424929</v>
      </c>
      <c r="M37" s="129">
        <f t="shared" si="2"/>
        <v>24687.403795424929</v>
      </c>
    </row>
    <row r="38" spans="1:14" x14ac:dyDescent="0.2">
      <c r="A38" s="125" t="s">
        <v>56</v>
      </c>
      <c r="B38" s="125" t="s">
        <v>356</v>
      </c>
      <c r="C38" s="162">
        <v>8</v>
      </c>
      <c r="D38" s="141">
        <f t="shared" si="0"/>
        <v>30722.279656918934</v>
      </c>
      <c r="E38" s="141">
        <f>'FY12 sampling by SU'!O27</f>
        <v>90774</v>
      </c>
      <c r="F38" s="141">
        <f>'FY12 sampling by SU'!N27</f>
        <v>17206.039999999997</v>
      </c>
      <c r="G38" s="141">
        <f>'FY12 sampling by SU'!P27</f>
        <v>24693</v>
      </c>
      <c r="H38" s="141">
        <f>'FY12 sampling by SU'!R27</f>
        <v>13163.395425585773</v>
      </c>
      <c r="I38" s="141">
        <f>'FY12 sampling by SU'!Q27</f>
        <v>4292.43</v>
      </c>
      <c r="J38" s="141">
        <f>'FY12 reports by SU'!P73</f>
        <v>281000</v>
      </c>
      <c r="L38" s="129">
        <f t="shared" si="1"/>
        <v>461851.14508250472</v>
      </c>
      <c r="M38" s="129">
        <f t="shared" si="2"/>
        <v>440352.67508250475</v>
      </c>
    </row>
    <row r="39" spans="1:14" x14ac:dyDescent="0.2">
      <c r="A39" s="125" t="s">
        <v>55</v>
      </c>
      <c r="B39" s="125" t="s">
        <v>356</v>
      </c>
      <c r="C39" s="162">
        <v>7</v>
      </c>
      <c r="D39" s="141">
        <f t="shared" si="0"/>
        <v>9008.8305234531836</v>
      </c>
      <c r="E39" s="141">
        <f>'FY12 sampling by SU'!O31</f>
        <v>68093</v>
      </c>
      <c r="F39" s="141">
        <f>'FY12 sampling by SU'!N31</f>
        <v>12091.499999999998</v>
      </c>
      <c r="G39" s="141">
        <f>'FY12 sampling by SU'!P31</f>
        <v>33910</v>
      </c>
      <c r="H39" s="141">
        <f>'FY12 sampling by SU'!R31</f>
        <v>18114.740312709131</v>
      </c>
      <c r="I39" s="141">
        <f>'FY12 sampling by SU'!Q31</f>
        <v>4292.43</v>
      </c>
      <c r="J39" s="141">
        <f>'FY12 reports by SU'!P108</f>
        <v>0</v>
      </c>
      <c r="L39" s="129">
        <f t="shared" si="1"/>
        <v>145510.5008361623</v>
      </c>
      <c r="M39" s="129">
        <f t="shared" si="2"/>
        <v>129126.57083616231</v>
      </c>
    </row>
    <row r="40" spans="1:14" x14ac:dyDescent="0.2">
      <c r="A40" s="125" t="s">
        <v>277</v>
      </c>
      <c r="B40" s="125" t="s">
        <v>357</v>
      </c>
      <c r="C40" s="162">
        <v>6</v>
      </c>
      <c r="D40" s="141">
        <f t="shared" si="0"/>
        <v>6465.9358302264955</v>
      </c>
      <c r="E40" s="141">
        <f>'FY12 sampling by SU'!O33</f>
        <v>21880</v>
      </c>
      <c r="F40" s="141">
        <f>'FY12 sampling by SU'!N33</f>
        <v>3314.6499999999996</v>
      </c>
      <c r="G40" s="141">
        <f>'FY12 sampling by SU'!P33</f>
        <v>0</v>
      </c>
      <c r="H40" s="141">
        <f>'FY12 sampling by SU'!R33</f>
        <v>19113.477736353274</v>
      </c>
      <c r="I40" s="141">
        <f>'FY12 sampling by SU'!Q33</f>
        <v>4292.43</v>
      </c>
      <c r="J40" s="141">
        <f>'FY12 reports by SU'!P14</f>
        <v>45219</v>
      </c>
      <c r="L40" s="129">
        <f t="shared" si="1"/>
        <v>100285.49356657977</v>
      </c>
      <c r="M40" s="129">
        <f t="shared" si="2"/>
        <v>92678.413566579766</v>
      </c>
    </row>
    <row r="41" spans="1:14" x14ac:dyDescent="0.2">
      <c r="A41" s="125" t="s">
        <v>52</v>
      </c>
      <c r="B41" s="125" t="s">
        <v>357</v>
      </c>
      <c r="C41" s="162">
        <v>6</v>
      </c>
      <c r="D41" s="141">
        <f t="shared" si="0"/>
        <v>15583.696742884751</v>
      </c>
      <c r="E41" s="141">
        <f>'FY12 sampling by SU'!O35</f>
        <v>19784</v>
      </c>
      <c r="F41" s="141">
        <f>'FY12 sampling by SU'!N35</f>
        <v>3314.6499999999996</v>
      </c>
      <c r="G41" s="141">
        <f>'FY12 sampling by SU'!P35</f>
        <v>15931</v>
      </c>
      <c r="H41" s="141">
        <f>'FY12 sampling by SU'!R35</f>
        <v>7383.6232384633786</v>
      </c>
      <c r="I41" s="141">
        <f>'FY12 sampling by SU'!Q35</f>
        <v>4292.43</v>
      </c>
      <c r="J41" s="142">
        <f>'FY12 reports by SU'!P33+'MRB lead scientists'!G7</f>
        <v>164684</v>
      </c>
      <c r="L41" s="129">
        <f t="shared" si="1"/>
        <v>230973.39998134814</v>
      </c>
      <c r="M41" s="129">
        <f t="shared" si="2"/>
        <v>223366.31998134812</v>
      </c>
    </row>
    <row r="42" spans="1:14" ht="13.5" thickBot="1" x14ac:dyDescent="0.25">
      <c r="A42" s="126" t="s">
        <v>46</v>
      </c>
      <c r="B42" s="126" t="s">
        <v>357</v>
      </c>
      <c r="C42" s="163">
        <v>8</v>
      </c>
      <c r="D42" s="143">
        <f t="shared" si="0"/>
        <v>6344.6440497453987</v>
      </c>
      <c r="E42" s="143">
        <f>'FY12 sampling by SU'!O38</f>
        <v>74252</v>
      </c>
      <c r="F42" s="143">
        <f>'FY12 sampling by SU'!N38</f>
        <v>15515.42</v>
      </c>
      <c r="G42" s="143">
        <f>'FY12 sampling by SU'!P38</f>
        <v>0</v>
      </c>
      <c r="H42" s="143">
        <f>'FY12 sampling by SU'!R38</f>
        <v>10343.253996605319</v>
      </c>
      <c r="I42" s="143">
        <f>'FY12 sampling by SU'!Q38</f>
        <v>4292.43</v>
      </c>
      <c r="J42" s="143">
        <f>'FY12 reports by SU'!P83</f>
        <v>0</v>
      </c>
      <c r="L42" s="129">
        <f t="shared" si="1"/>
        <v>110747.74804635072</v>
      </c>
      <c r="M42" s="129">
        <f t="shared" si="2"/>
        <v>90939.898046350718</v>
      </c>
      <c r="N42" s="129">
        <f>SUM(L33:L42)</f>
        <v>2274637.3324330873</v>
      </c>
    </row>
    <row r="43" spans="1:14" x14ac:dyDescent="0.2">
      <c r="A43" s="135" t="s">
        <v>688</v>
      </c>
      <c r="B43" s="125"/>
      <c r="C43" s="162"/>
      <c r="D43" s="162"/>
      <c r="E43" s="141"/>
      <c r="F43" s="141"/>
      <c r="G43" s="141"/>
      <c r="H43" s="141"/>
      <c r="I43" s="141"/>
      <c r="J43" s="141"/>
      <c r="L43" s="129">
        <f t="shared" si="1"/>
        <v>0</v>
      </c>
      <c r="M43" s="129">
        <f t="shared" si="2"/>
        <v>0</v>
      </c>
      <c r="N43" s="129"/>
    </row>
    <row r="44" spans="1:14" x14ac:dyDescent="0.2">
      <c r="A44" s="135" t="s">
        <v>689</v>
      </c>
      <c r="B44" s="125"/>
      <c r="C44" s="162"/>
      <c r="D44" s="162"/>
      <c r="E44" s="141"/>
      <c r="F44" s="141"/>
      <c r="G44" s="437">
        <v>12497</v>
      </c>
      <c r="H44" s="141"/>
      <c r="I44" s="141"/>
      <c r="J44" s="141"/>
      <c r="L44" s="129">
        <f t="shared" si="1"/>
        <v>12497</v>
      </c>
      <c r="M44" s="129">
        <f t="shared" si="2"/>
        <v>12497</v>
      </c>
      <c r="N44" s="129"/>
    </row>
    <row r="45" spans="1:14" x14ac:dyDescent="0.2">
      <c r="A45" s="135" t="s">
        <v>690</v>
      </c>
      <c r="B45" s="125"/>
      <c r="C45" s="162"/>
      <c r="D45" s="162"/>
      <c r="E45" s="141"/>
      <c r="F45" s="141"/>
      <c r="G45" s="141"/>
      <c r="H45" s="141"/>
      <c r="I45" s="141"/>
      <c r="J45" s="141"/>
      <c r="L45" s="129">
        <f t="shared" si="1"/>
        <v>0</v>
      </c>
      <c r="M45" s="129">
        <f t="shared" si="2"/>
        <v>0</v>
      </c>
      <c r="N45" s="129"/>
    </row>
    <row r="46" spans="1:14" x14ac:dyDescent="0.2">
      <c r="A46" s="135" t="s">
        <v>691</v>
      </c>
      <c r="B46" s="125"/>
      <c r="C46" s="162"/>
      <c r="D46" s="162"/>
      <c r="E46" s="141"/>
      <c r="F46" s="141"/>
      <c r="G46" s="141"/>
      <c r="H46" s="141"/>
      <c r="I46" s="141"/>
      <c r="J46" s="141"/>
      <c r="L46" s="129">
        <f t="shared" si="1"/>
        <v>0</v>
      </c>
      <c r="M46" s="129">
        <f t="shared" si="2"/>
        <v>0</v>
      </c>
      <c r="N46" s="129"/>
    </row>
    <row r="47" spans="1:14" ht="13.5" thickBot="1" x14ac:dyDescent="0.25">
      <c r="A47" s="543" t="s">
        <v>819</v>
      </c>
      <c r="B47" s="125"/>
      <c r="C47" s="162"/>
      <c r="D47" s="162"/>
      <c r="E47" s="141"/>
      <c r="F47" s="141"/>
      <c r="G47" s="141"/>
      <c r="H47" s="141"/>
      <c r="I47" s="141"/>
      <c r="J47" s="141">
        <f>'MRB lead scientists'!G5</f>
        <v>39884</v>
      </c>
      <c r="L47" s="129">
        <f>J47</f>
        <v>39884</v>
      </c>
      <c r="M47" s="129"/>
      <c r="N47" s="129"/>
    </row>
    <row r="48" spans="1:14" x14ac:dyDescent="0.2">
      <c r="A48" s="134" t="s">
        <v>374</v>
      </c>
      <c r="B48" s="125"/>
      <c r="C48" s="141">
        <v>0</v>
      </c>
      <c r="D48" s="162"/>
      <c r="E48" s="142"/>
      <c r="F48" s="141"/>
      <c r="G48" s="141"/>
      <c r="H48" s="141"/>
      <c r="I48" s="141"/>
      <c r="J48" s="141"/>
      <c r="L48" s="129">
        <f t="shared" ref="L48:L70" si="3">SUM(E48:J48)</f>
        <v>0</v>
      </c>
      <c r="M48" s="129"/>
      <c r="N48" s="129"/>
    </row>
    <row r="49" spans="1:14" x14ac:dyDescent="0.2">
      <c r="A49" s="135" t="s">
        <v>375</v>
      </c>
      <c r="B49" s="125"/>
      <c r="C49" s="141"/>
      <c r="D49" s="162"/>
      <c r="E49" s="142"/>
      <c r="F49" s="141"/>
      <c r="G49" s="141"/>
      <c r="H49" s="141"/>
      <c r="I49" s="141"/>
      <c r="J49" s="141"/>
      <c r="L49" s="129">
        <f t="shared" si="3"/>
        <v>0</v>
      </c>
      <c r="M49" s="129"/>
      <c r="N49" s="129"/>
    </row>
    <row r="50" spans="1:14" x14ac:dyDescent="0.2">
      <c r="A50" s="135" t="s">
        <v>376</v>
      </c>
      <c r="B50" s="125"/>
      <c r="C50" s="141"/>
      <c r="D50" s="162"/>
      <c r="E50" s="142"/>
      <c r="F50" s="141"/>
      <c r="G50" s="141"/>
      <c r="H50" s="141"/>
      <c r="I50" s="141"/>
      <c r="J50" s="141"/>
      <c r="L50" s="129">
        <f t="shared" si="3"/>
        <v>0</v>
      </c>
      <c r="M50" s="129"/>
      <c r="N50" s="129"/>
    </row>
    <row r="51" spans="1:14" x14ac:dyDescent="0.2">
      <c r="A51" s="135" t="s">
        <v>377</v>
      </c>
      <c r="B51" s="125"/>
      <c r="C51" s="141"/>
      <c r="D51" s="142"/>
      <c r="E51" s="142"/>
      <c r="F51" s="141"/>
      <c r="G51" s="141"/>
      <c r="H51" s="141"/>
      <c r="I51" s="141"/>
      <c r="J51" s="141"/>
      <c r="L51" s="129">
        <f t="shared" si="3"/>
        <v>0</v>
      </c>
      <c r="M51" s="129"/>
      <c r="N51" s="129"/>
    </row>
    <row r="52" spans="1:14" ht="13.5" thickBot="1" x14ac:dyDescent="0.25">
      <c r="A52" s="136" t="s">
        <v>378</v>
      </c>
      <c r="B52" s="126"/>
      <c r="C52" s="143"/>
      <c r="D52" s="163"/>
      <c r="E52" s="144"/>
      <c r="F52" s="143"/>
      <c r="G52" s="143"/>
      <c r="H52" s="143"/>
      <c r="I52" s="143"/>
      <c r="J52" s="143"/>
      <c r="L52" s="129">
        <f t="shared" si="3"/>
        <v>0</v>
      </c>
      <c r="M52" s="129"/>
      <c r="N52" s="129"/>
    </row>
    <row r="53" spans="1:14" x14ac:dyDescent="0.2">
      <c r="A53" s="125" t="s">
        <v>379</v>
      </c>
      <c r="B53" s="125"/>
      <c r="C53" s="142">
        <v>285500</v>
      </c>
      <c r="D53" s="162"/>
      <c r="E53" s="142"/>
      <c r="F53" s="141"/>
      <c r="G53" s="141"/>
      <c r="H53" s="141"/>
      <c r="I53" s="141"/>
      <c r="J53" s="141"/>
      <c r="L53" s="129">
        <f t="shared" si="3"/>
        <v>0</v>
      </c>
      <c r="M53" s="129"/>
      <c r="N53" s="129"/>
    </row>
    <row r="54" spans="1:14" x14ac:dyDescent="0.2">
      <c r="A54" s="125" t="s">
        <v>380</v>
      </c>
      <c r="B54" s="125"/>
      <c r="C54" s="141">
        <v>176123</v>
      </c>
      <c r="D54" s="162"/>
      <c r="E54" s="142"/>
      <c r="F54" s="141"/>
      <c r="G54" s="141"/>
      <c r="H54" s="141"/>
      <c r="I54" s="141"/>
      <c r="J54" s="141"/>
      <c r="L54" s="129">
        <f t="shared" si="3"/>
        <v>0</v>
      </c>
      <c r="M54" s="129"/>
      <c r="N54" s="129"/>
    </row>
    <row r="55" spans="1:14" x14ac:dyDescent="0.2">
      <c r="A55" s="543" t="s">
        <v>830</v>
      </c>
      <c r="B55" s="125"/>
      <c r="C55" s="141">
        <v>0</v>
      </c>
      <c r="D55" s="162"/>
      <c r="E55" s="142"/>
      <c r="F55" s="141"/>
      <c r="G55" s="141"/>
      <c r="H55" s="141"/>
      <c r="I55" s="141"/>
      <c r="J55" s="141"/>
      <c r="L55" s="129"/>
      <c r="M55" s="129"/>
      <c r="N55" s="129"/>
    </row>
    <row r="56" spans="1:14" x14ac:dyDescent="0.2">
      <c r="A56" s="543" t="s">
        <v>828</v>
      </c>
      <c r="B56" s="125"/>
      <c r="C56" s="141">
        <v>0</v>
      </c>
      <c r="D56" s="162"/>
      <c r="E56" s="142"/>
      <c r="F56" s="141"/>
      <c r="G56" s="141"/>
      <c r="H56" s="141"/>
      <c r="I56" s="141"/>
      <c r="J56" s="141"/>
      <c r="L56" s="129"/>
      <c r="M56" s="129"/>
      <c r="N56" s="129"/>
    </row>
    <row r="57" spans="1:14" x14ac:dyDescent="0.2">
      <c r="A57" s="543" t="s">
        <v>829</v>
      </c>
      <c r="B57" s="125"/>
      <c r="C57" s="141">
        <v>0</v>
      </c>
      <c r="D57" s="162"/>
      <c r="E57" s="142"/>
      <c r="F57" s="141"/>
      <c r="G57" s="141"/>
      <c r="H57" s="141"/>
      <c r="I57" s="141"/>
      <c r="J57" s="141"/>
      <c r="L57" s="129"/>
      <c r="M57" s="129"/>
      <c r="N57" s="129"/>
    </row>
    <row r="58" spans="1:14" x14ac:dyDescent="0.2">
      <c r="A58" s="543" t="s">
        <v>831</v>
      </c>
      <c r="B58" s="125"/>
      <c r="C58" s="142">
        <v>0</v>
      </c>
      <c r="D58" s="162"/>
      <c r="E58" s="141"/>
      <c r="F58" s="141"/>
      <c r="G58" s="141"/>
      <c r="H58" s="141"/>
      <c r="I58" s="141"/>
      <c r="J58" s="172"/>
      <c r="L58" s="129"/>
      <c r="M58" s="129"/>
      <c r="N58" s="129"/>
    </row>
    <row r="59" spans="1:14" x14ac:dyDescent="0.2">
      <c r="A59" s="125" t="s">
        <v>747</v>
      </c>
      <c r="B59" s="125"/>
      <c r="C59" s="141">
        <v>0</v>
      </c>
      <c r="D59" s="162"/>
      <c r="E59" s="142"/>
      <c r="F59" s="141"/>
      <c r="G59" s="141"/>
      <c r="H59" s="141"/>
      <c r="I59" s="141"/>
      <c r="J59" s="141"/>
      <c r="L59" s="129"/>
      <c r="M59" s="129"/>
      <c r="N59" s="129"/>
    </row>
    <row r="60" spans="1:14" x14ac:dyDescent="0.2">
      <c r="A60" s="125" t="s">
        <v>745</v>
      </c>
      <c r="B60" s="125"/>
      <c r="C60" s="141">
        <v>0</v>
      </c>
      <c r="D60" s="162"/>
      <c r="E60" s="142"/>
      <c r="F60" s="141"/>
      <c r="G60" s="141"/>
      <c r="H60" s="141"/>
      <c r="I60" s="141"/>
      <c r="J60" s="141"/>
      <c r="L60" s="129"/>
      <c r="M60" s="129"/>
      <c r="N60" s="129"/>
    </row>
    <row r="61" spans="1:14" x14ac:dyDescent="0.2">
      <c r="A61" s="543" t="s">
        <v>766</v>
      </c>
      <c r="B61" s="125"/>
      <c r="C61" s="141">
        <v>0</v>
      </c>
      <c r="D61" s="162"/>
      <c r="E61" s="142"/>
      <c r="F61" s="141"/>
      <c r="G61" s="141"/>
      <c r="H61" s="141"/>
      <c r="I61" s="141"/>
      <c r="J61" s="141"/>
      <c r="L61" s="129"/>
      <c r="M61" s="129"/>
      <c r="N61" s="129"/>
    </row>
    <row r="62" spans="1:14" x14ac:dyDescent="0.2">
      <c r="A62" s="543" t="s">
        <v>820</v>
      </c>
      <c r="B62" s="125"/>
      <c r="C62" s="142">
        <v>10000</v>
      </c>
      <c r="D62" s="162"/>
      <c r="E62" s="142"/>
      <c r="F62" s="141"/>
      <c r="G62" s="141"/>
      <c r="H62" s="141"/>
      <c r="I62" s="141"/>
      <c r="J62" s="141"/>
      <c r="L62" s="129"/>
      <c r="M62" s="129"/>
      <c r="N62" s="129"/>
    </row>
    <row r="63" spans="1:14" x14ac:dyDescent="0.2">
      <c r="A63" s="543" t="s">
        <v>821</v>
      </c>
      <c r="B63" s="125"/>
      <c r="C63" s="142">
        <v>6000</v>
      </c>
      <c r="D63" s="162"/>
      <c r="E63" s="141"/>
      <c r="F63" s="141"/>
      <c r="G63" s="141"/>
      <c r="H63" s="141"/>
      <c r="I63" s="141"/>
      <c r="J63" s="172"/>
      <c r="L63" s="129">
        <f t="shared" si="3"/>
        <v>0</v>
      </c>
      <c r="M63" s="129"/>
      <c r="N63" s="129"/>
    </row>
    <row r="64" spans="1:14" x14ac:dyDescent="0.2">
      <c r="A64" s="560" t="s">
        <v>833</v>
      </c>
      <c r="B64" s="125"/>
      <c r="C64" s="142">
        <v>0</v>
      </c>
      <c r="D64" s="162"/>
      <c r="E64" s="141"/>
      <c r="F64" s="141"/>
      <c r="G64" s="141"/>
      <c r="H64" s="141"/>
      <c r="I64" s="141"/>
      <c r="J64" s="172"/>
      <c r="L64" s="129"/>
      <c r="M64" s="129"/>
      <c r="N64" s="129"/>
    </row>
    <row r="65" spans="1:14" x14ac:dyDescent="0.2">
      <c r="A65" s="543" t="s">
        <v>832</v>
      </c>
      <c r="B65" s="125"/>
      <c r="C65" s="142">
        <v>0</v>
      </c>
      <c r="D65" s="162"/>
      <c r="E65" s="141"/>
      <c r="F65" s="141"/>
      <c r="G65" s="141"/>
      <c r="H65" s="141"/>
      <c r="I65" s="141"/>
      <c r="J65" s="172"/>
      <c r="L65" s="129"/>
      <c r="M65" s="129"/>
      <c r="N65" s="129"/>
    </row>
    <row r="66" spans="1:14" x14ac:dyDescent="0.2">
      <c r="A66" s="543" t="s">
        <v>746</v>
      </c>
      <c r="B66" s="125"/>
      <c r="C66" s="142">
        <v>0</v>
      </c>
      <c r="D66" s="162"/>
      <c r="E66" s="141"/>
      <c r="F66" s="141"/>
      <c r="G66" s="141"/>
      <c r="H66" s="141"/>
      <c r="I66" s="141"/>
      <c r="J66" s="172"/>
      <c r="L66" s="129"/>
      <c r="M66" s="129"/>
      <c r="N66" s="129"/>
    </row>
    <row r="67" spans="1:14" x14ac:dyDescent="0.2">
      <c r="A67" s="543"/>
      <c r="B67" s="125"/>
      <c r="C67" s="142"/>
      <c r="D67" s="162"/>
      <c r="E67" s="141"/>
      <c r="F67" s="141"/>
      <c r="G67" s="141"/>
      <c r="H67" s="141"/>
      <c r="I67" s="141"/>
      <c r="J67" s="172"/>
      <c r="L67" s="129"/>
      <c r="M67" s="129"/>
      <c r="N67" s="129"/>
    </row>
    <row r="68" spans="1:14" x14ac:dyDescent="0.2">
      <c r="A68" s="125" t="s">
        <v>381</v>
      </c>
      <c r="B68" s="125"/>
      <c r="C68" s="162"/>
      <c r="D68" s="162"/>
      <c r="E68" s="141"/>
      <c r="F68" s="141"/>
      <c r="G68" s="141"/>
      <c r="H68" s="141"/>
      <c r="I68" s="141"/>
      <c r="J68" s="141"/>
      <c r="L68" s="129">
        <f t="shared" si="3"/>
        <v>0</v>
      </c>
      <c r="M68" s="129"/>
      <c r="N68" s="129"/>
    </row>
    <row r="69" spans="1:14" x14ac:dyDescent="0.2">
      <c r="A69" s="543" t="s">
        <v>822</v>
      </c>
      <c r="B69" s="125"/>
      <c r="C69" s="162"/>
      <c r="D69" s="162"/>
      <c r="E69" s="141"/>
      <c r="F69" s="141"/>
      <c r="G69" s="141"/>
      <c r="H69" s="141"/>
      <c r="I69" s="141"/>
      <c r="J69" s="141"/>
      <c r="L69" s="129">
        <f t="shared" si="3"/>
        <v>0</v>
      </c>
      <c r="M69" s="129"/>
      <c r="N69" s="129"/>
    </row>
    <row r="70" spans="1:14" ht="13.5" thickBot="1" x14ac:dyDescent="0.25">
      <c r="A70" s="562" t="s">
        <v>837</v>
      </c>
      <c r="B70" s="138"/>
      <c r="C70" s="527"/>
      <c r="D70" s="164"/>
      <c r="E70" s="145"/>
      <c r="F70" s="145"/>
      <c r="G70" s="145"/>
      <c r="H70" s="145"/>
      <c r="I70" s="145"/>
      <c r="J70" s="145"/>
      <c r="L70" s="129">
        <f t="shared" si="3"/>
        <v>0</v>
      </c>
      <c r="M70" s="129"/>
      <c r="N70" s="129"/>
    </row>
    <row r="71" spans="1:14" ht="13.5" thickTop="1" x14ac:dyDescent="0.2">
      <c r="A71" s="146" t="s">
        <v>383</v>
      </c>
      <c r="B71" s="90"/>
      <c r="C71" s="439">
        <f>SUM(C43:C70)</f>
        <v>477623</v>
      </c>
      <c r="D71" s="439">
        <f>SUM(D2:D70)</f>
        <v>501011.13120897429</v>
      </c>
      <c r="E71" s="147">
        <f t="shared" ref="E71:J71" si="4">SUM(E1:E70)</f>
        <v>3265289.5</v>
      </c>
      <c r="F71" s="147">
        <f t="shared" si="4"/>
        <v>712795.02000000025</v>
      </c>
      <c r="G71" s="147">
        <f t="shared" si="4"/>
        <v>522061</v>
      </c>
      <c r="H71" s="147">
        <f t="shared" si="4"/>
        <v>599348.37593821366</v>
      </c>
      <c r="I71" s="147">
        <f t="shared" si="4"/>
        <v>171697.1999999999</v>
      </c>
      <c r="J71" s="147">
        <f t="shared" si="4"/>
        <v>2345830.540181444</v>
      </c>
      <c r="L71" s="129">
        <f>SUM(L1:L70)</f>
        <v>8118032.7673286311</v>
      </c>
      <c r="M71" s="129">
        <f>SUM(M1:M70)</f>
        <v>7193656.5473286314</v>
      </c>
      <c r="N71" s="129">
        <f>SUM(N1:N70)</f>
        <v>8118032.767328633</v>
      </c>
    </row>
    <row r="72" spans="1:14" x14ac:dyDescent="0.2">
      <c r="D72" s="439"/>
    </row>
    <row r="74" spans="1:14" x14ac:dyDescent="0.2">
      <c r="A74" t="s">
        <v>361</v>
      </c>
      <c r="E74" s="129">
        <f>J71</f>
        <v>2345830.540181444</v>
      </c>
    </row>
    <row r="75" spans="1:14" x14ac:dyDescent="0.2">
      <c r="A75" t="s">
        <v>362</v>
      </c>
      <c r="E75" s="129">
        <f>F71+I71</f>
        <v>884492.2200000002</v>
      </c>
    </row>
    <row r="76" spans="1:14" x14ac:dyDescent="0.2">
      <c r="A76" t="s">
        <v>363</v>
      </c>
      <c r="D76" s="442"/>
      <c r="E76" s="129">
        <f>G71</f>
        <v>522061</v>
      </c>
    </row>
    <row r="77" spans="1:14" ht="13.5" thickBot="1" x14ac:dyDescent="0.25">
      <c r="A77" s="130" t="s">
        <v>360</v>
      </c>
      <c r="B77" s="130"/>
      <c r="C77" s="166"/>
      <c r="D77" s="443"/>
      <c r="E77" s="127">
        <f>E71+H71</f>
        <v>3864637.8759382134</v>
      </c>
    </row>
    <row r="78" spans="1:14" x14ac:dyDescent="0.2">
      <c r="A78" t="s">
        <v>6</v>
      </c>
      <c r="E78" s="129">
        <f>SUM(E74:E77)</f>
        <v>7617021.6361196581</v>
      </c>
    </row>
    <row r="80" spans="1:14" x14ac:dyDescent="0.2">
      <c r="A80" t="s">
        <v>361</v>
      </c>
      <c r="E80" s="129">
        <f>J71</f>
        <v>2345830.540181444</v>
      </c>
    </row>
    <row r="81" spans="1:5" x14ac:dyDescent="0.2">
      <c r="A81" t="s">
        <v>363</v>
      </c>
      <c r="D81" s="442"/>
      <c r="E81" s="129">
        <f>G71</f>
        <v>522061</v>
      </c>
    </row>
    <row r="82" spans="1:5" ht="13.5" thickBot="1" x14ac:dyDescent="0.25">
      <c r="A82" s="130" t="s">
        <v>360</v>
      </c>
      <c r="B82" s="130"/>
      <c r="C82" s="166"/>
      <c r="D82" s="443"/>
      <c r="E82" s="127">
        <f>E71-E69-E70+H71</f>
        <v>3864637.8759382134</v>
      </c>
    </row>
    <row r="83" spans="1:5" x14ac:dyDescent="0.2">
      <c r="A83" s="528" t="s">
        <v>692</v>
      </c>
      <c r="B83" s="171"/>
      <c r="C83" s="442"/>
      <c r="D83" s="442"/>
      <c r="E83" s="172">
        <f>D71</f>
        <v>501011.13120897429</v>
      </c>
    </row>
    <row r="84" spans="1:5" x14ac:dyDescent="0.2">
      <c r="A84" t="s">
        <v>751</v>
      </c>
      <c r="E84" s="129">
        <f>SUM(E80:E83)</f>
        <v>7233540.5473286314</v>
      </c>
    </row>
    <row r="85" spans="1:5" x14ac:dyDescent="0.2">
      <c r="A85" t="s">
        <v>362</v>
      </c>
      <c r="E85" s="129">
        <f>E75</f>
        <v>884492.2200000002</v>
      </c>
    </row>
    <row r="86" spans="1:5" x14ac:dyDescent="0.2">
      <c r="A86" t="s">
        <v>748</v>
      </c>
      <c r="E86" s="129">
        <f>SUM(C55:C68)</f>
        <v>16000</v>
      </c>
    </row>
    <row r="87" spans="1:5" x14ac:dyDescent="0.2">
      <c r="A87" t="s">
        <v>374</v>
      </c>
      <c r="E87" s="129">
        <f>C48</f>
        <v>0</v>
      </c>
    </row>
    <row r="88" spans="1:5" x14ac:dyDescent="0.2">
      <c r="A88" t="s">
        <v>749</v>
      </c>
      <c r="E88" s="129">
        <f>SUM(C53:C54)</f>
        <v>461623</v>
      </c>
    </row>
    <row r="89" spans="1:5" ht="13.5" thickBot="1" x14ac:dyDescent="0.25">
      <c r="A89" s="130" t="s">
        <v>382</v>
      </c>
      <c r="B89" s="130"/>
      <c r="C89" s="166"/>
      <c r="D89" s="443"/>
      <c r="E89" s="127">
        <f>C70</f>
        <v>0</v>
      </c>
    </row>
    <row r="90" spans="1:5" x14ac:dyDescent="0.2">
      <c r="A90" s="528" t="s">
        <v>750</v>
      </c>
      <c r="B90" s="171"/>
      <c r="C90" s="442"/>
      <c r="D90" s="442"/>
      <c r="E90" s="172">
        <f>SUM(E84:E89)</f>
        <v>8595655.7673286311</v>
      </c>
    </row>
    <row r="92" spans="1:5" x14ac:dyDescent="0.2">
      <c r="A92" s="124" t="s">
        <v>752</v>
      </c>
      <c r="E92" s="172">
        <v>10981915</v>
      </c>
    </row>
  </sheetData>
  <phoneticPr fontId="19" type="noConversion"/>
  <pageMargins left="0.75" right="0.75" top="1" bottom="1" header="0.5" footer="0.5"/>
  <pageSetup scale="49" orientation="landscape" r:id="rId1"/>
  <headerFooter alignWithMargins="0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92"/>
  <sheetViews>
    <sheetView topLeftCell="A31" workbookViewId="0">
      <selection activeCell="H51" sqref="H51"/>
    </sheetView>
  </sheetViews>
  <sheetFormatPr defaultRowHeight="12.75" x14ac:dyDescent="0.2"/>
  <cols>
    <col min="1" max="1" width="31" customWidth="1"/>
    <col min="2" max="2" width="9.28515625" customWidth="1"/>
    <col min="3" max="3" width="10.7109375" style="165" customWidth="1"/>
    <col min="4" max="4" width="13.42578125" style="165" customWidth="1"/>
    <col min="5" max="5" width="14" customWidth="1"/>
    <col min="6" max="7" width="9.28515625" bestFit="1" customWidth="1"/>
    <col min="8" max="8" width="10.7109375" bestFit="1" customWidth="1"/>
    <col min="9" max="9" width="9.28515625" bestFit="1" customWidth="1"/>
    <col min="10" max="10" width="10.7109375" bestFit="1" customWidth="1"/>
    <col min="12" max="13" width="10.7109375" bestFit="1" customWidth="1"/>
  </cols>
  <sheetData>
    <row r="1" spans="1:13" ht="64.5" thickBot="1" x14ac:dyDescent="0.25">
      <c r="A1" s="561" t="s">
        <v>384</v>
      </c>
      <c r="B1" s="139" t="s">
        <v>338</v>
      </c>
      <c r="C1" s="161" t="s">
        <v>57</v>
      </c>
      <c r="D1" s="140" t="s">
        <v>692</v>
      </c>
      <c r="E1" s="140" t="s">
        <v>339</v>
      </c>
      <c r="F1" s="140" t="s">
        <v>340</v>
      </c>
      <c r="G1" s="140" t="s">
        <v>341</v>
      </c>
      <c r="H1" s="140" t="s">
        <v>342</v>
      </c>
      <c r="I1" s="140" t="s">
        <v>343</v>
      </c>
      <c r="J1" s="559" t="s">
        <v>827</v>
      </c>
      <c r="L1" s="128" t="s">
        <v>359</v>
      </c>
      <c r="M1" s="128" t="s">
        <v>466</v>
      </c>
    </row>
    <row r="2" spans="1:13" x14ac:dyDescent="0.2">
      <c r="A2" s="125" t="s">
        <v>11</v>
      </c>
      <c r="B2" s="125" t="s">
        <v>344</v>
      </c>
      <c r="C2" s="162">
        <v>1</v>
      </c>
      <c r="D2" s="141">
        <f>(E2+G2+H2+J2)*0.075</f>
        <v>7551.9126442332799</v>
      </c>
      <c r="E2" s="141">
        <f>'FY12 sampling by SU'!O8</f>
        <v>75515</v>
      </c>
      <c r="F2" s="141">
        <f>'FY12 sampling by SU'!N8</f>
        <v>12091.499999999998</v>
      </c>
      <c r="G2" s="141">
        <v>0</v>
      </c>
      <c r="H2" s="141">
        <f>'FY12 sampling by SU'!R8</f>
        <v>25177.168589777069</v>
      </c>
      <c r="I2" s="141">
        <f>'FY12 sampling by SU'!Q8</f>
        <v>8584.86</v>
      </c>
      <c r="J2" s="141">
        <f>'FY12 reports by SU'!P23</f>
        <v>0</v>
      </c>
      <c r="L2" s="129">
        <f>SUM(D2:J2)</f>
        <v>128920.44123401034</v>
      </c>
    </row>
    <row r="3" spans="1:13" x14ac:dyDescent="0.2">
      <c r="A3" s="125" t="s">
        <v>13</v>
      </c>
      <c r="B3" s="125" t="s">
        <v>344</v>
      </c>
      <c r="C3" s="162">
        <v>1</v>
      </c>
      <c r="D3" s="141">
        <f t="shared" ref="D3:D42" si="0">(E3+G3+H3+J3)*0.075</f>
        <v>25696.995380935685</v>
      </c>
      <c r="E3" s="141">
        <f>'FY12 sampling by SU'!O11</f>
        <v>193443</v>
      </c>
      <c r="F3" s="141">
        <f>'FY12 sampling by SU'!N11</f>
        <v>49774.74</v>
      </c>
      <c r="G3" s="141">
        <f>'FY12 sampling by SU'!P11</f>
        <v>29692</v>
      </c>
      <c r="H3" s="141">
        <f>'FY12 sampling by SU'!R11</f>
        <v>27776.800079142427</v>
      </c>
      <c r="I3" s="141">
        <f>'FY12 sampling by SU'!Q11</f>
        <v>8584.86</v>
      </c>
      <c r="J3" s="141">
        <f>'FY12 reports by SU'!P62</f>
        <v>91714.805000000022</v>
      </c>
      <c r="L3" s="129">
        <f t="shared" ref="L3:L70" si="1">SUM(D3:J3)</f>
        <v>426683.20046007819</v>
      </c>
    </row>
    <row r="4" spans="1:13" x14ac:dyDescent="0.2">
      <c r="A4" s="125" t="s">
        <v>10</v>
      </c>
      <c r="B4" s="125" t="s">
        <v>345</v>
      </c>
      <c r="C4" s="162">
        <v>1</v>
      </c>
      <c r="D4" s="141">
        <f t="shared" si="0"/>
        <v>9101.29613796597</v>
      </c>
      <c r="E4" s="141">
        <f>'FY12 sampling by SU'!O19</f>
        <v>77820</v>
      </c>
      <c r="F4" s="141">
        <f>'FY12 sampling by SU'!N19</f>
        <v>15965.57</v>
      </c>
      <c r="G4" s="141">
        <f>'FY12 sampling by SU'!P19</f>
        <v>29600</v>
      </c>
      <c r="H4" s="141">
        <f>'FY12 sampling by SU'!R19</f>
        <v>13930.615172879601</v>
      </c>
      <c r="I4" s="141">
        <f>'FY12 sampling by SU'!Q19</f>
        <v>4292.43</v>
      </c>
      <c r="J4" s="141">
        <f>'FY12 reports by SU'!P36</f>
        <v>0</v>
      </c>
      <c r="L4" s="129">
        <f t="shared" si="1"/>
        <v>150709.91131084555</v>
      </c>
    </row>
    <row r="5" spans="1:13" x14ac:dyDescent="0.2">
      <c r="A5" s="125" t="s">
        <v>9</v>
      </c>
      <c r="B5" s="125" t="s">
        <v>345</v>
      </c>
      <c r="C5" s="162">
        <v>1</v>
      </c>
      <c r="D5" s="141">
        <f t="shared" si="0"/>
        <v>24281.325000000001</v>
      </c>
      <c r="E5" s="141">
        <f>'FY12 sampling by SU'!O21</f>
        <v>109929</v>
      </c>
      <c r="F5" s="141">
        <f>'FY12 sampling by SU'!N21</f>
        <v>15965.57</v>
      </c>
      <c r="G5" s="141">
        <f>'FY12 sampling by SU'!P21</f>
        <v>0</v>
      </c>
      <c r="H5" s="141">
        <f>'FY12 sampling by SU'!R21</f>
        <v>0</v>
      </c>
      <c r="I5" s="141">
        <f>'FY12 sampling by SU'!Q21</f>
        <v>0</v>
      </c>
      <c r="J5" s="142">
        <f>'FY12 reports by SU'!P43+'MRB lead scientists'!G2</f>
        <v>213822</v>
      </c>
      <c r="L5" s="129">
        <f t="shared" si="1"/>
        <v>363997.89500000002</v>
      </c>
    </row>
    <row r="6" spans="1:13" x14ac:dyDescent="0.2">
      <c r="A6" s="125" t="s">
        <v>50</v>
      </c>
      <c r="B6" s="125" t="s">
        <v>346</v>
      </c>
      <c r="C6" s="162">
        <v>1</v>
      </c>
      <c r="D6" s="141">
        <f t="shared" si="0"/>
        <v>7367.8494422889926</v>
      </c>
      <c r="E6" s="141">
        <f>'FY12 sampling by SU'!O34</f>
        <v>73004</v>
      </c>
      <c r="F6" s="141">
        <f>'FY12 sampling by SU'!N34</f>
        <v>12091.499999999998</v>
      </c>
      <c r="G6" s="141">
        <f>'FY12 sampling by SU'!P34</f>
        <v>0</v>
      </c>
      <c r="H6" s="141">
        <f>'FY12 sampling by SU'!R34</f>
        <v>25233.992563853251</v>
      </c>
      <c r="I6" s="141">
        <f>'FY12 sampling by SU'!Q34</f>
        <v>8584.86</v>
      </c>
      <c r="J6" s="141">
        <f>'FY12 reports by SU'!P26</f>
        <v>0</v>
      </c>
      <c r="L6" s="129">
        <f t="shared" si="1"/>
        <v>126282.20200614225</v>
      </c>
    </row>
    <row r="7" spans="1:13" x14ac:dyDescent="0.2">
      <c r="A7" s="125" t="s">
        <v>49</v>
      </c>
      <c r="B7" s="125" t="s">
        <v>346</v>
      </c>
      <c r="C7" s="162">
        <v>1</v>
      </c>
      <c r="D7" s="141">
        <f t="shared" si="0"/>
        <v>10727.066562177601</v>
      </c>
      <c r="E7" s="141">
        <f>'FY12 sampling by SU'!O37</f>
        <v>0</v>
      </c>
      <c r="F7" s="141">
        <f>'FY12 sampling by SU'!N37</f>
        <v>0</v>
      </c>
      <c r="G7" s="523">
        <v>0</v>
      </c>
      <c r="H7" s="141">
        <f>'FY12 sampling by SU'!R37</f>
        <v>0</v>
      </c>
      <c r="I7" s="141">
        <f>'FY12 sampling by SU'!Q37</f>
        <v>0</v>
      </c>
      <c r="J7" s="141">
        <f>'FY12 reports by SU'!P53</f>
        <v>143027.554162368</v>
      </c>
      <c r="L7" s="129">
        <f t="shared" si="1"/>
        <v>153754.62072454562</v>
      </c>
      <c r="M7" s="129">
        <f>SUM(L2:L7)+L44</f>
        <v>1362827.2707356219</v>
      </c>
    </row>
    <row r="8" spans="1:13" s="171" customFormat="1" x14ac:dyDescent="0.2">
      <c r="A8" s="167" t="s">
        <v>18</v>
      </c>
      <c r="B8" s="167" t="s">
        <v>347</v>
      </c>
      <c r="C8" s="168">
        <v>2</v>
      </c>
      <c r="D8" s="169">
        <f t="shared" si="0"/>
        <v>15663.664347828875</v>
      </c>
      <c r="E8" s="169">
        <f>'FY12 sampling by SU'!O4</f>
        <v>144625</v>
      </c>
      <c r="F8" s="169">
        <f>'FY12 sampling by SU'!N4</f>
        <v>43731.74</v>
      </c>
      <c r="G8" s="141">
        <f>'FY12 sampling by SU'!P4</f>
        <v>43920</v>
      </c>
      <c r="H8" s="169">
        <f>'FY12 sampling by SU'!R4</f>
        <v>20303.857971051679</v>
      </c>
      <c r="I8" s="169">
        <f>'FY12 sampling by SU'!Q4</f>
        <v>8584.86</v>
      </c>
      <c r="J8" s="169">
        <f>'FY12 reports by SU'!P7</f>
        <v>0</v>
      </c>
      <c r="L8" s="129">
        <f t="shared" si="1"/>
        <v>276829.12231888052</v>
      </c>
    </row>
    <row r="9" spans="1:13" x14ac:dyDescent="0.2">
      <c r="A9" s="125" t="s">
        <v>16</v>
      </c>
      <c r="B9" s="125" t="s">
        <v>347</v>
      </c>
      <c r="C9" s="162">
        <v>2</v>
      </c>
      <c r="D9" s="141">
        <f t="shared" si="0"/>
        <v>21632.454727157001</v>
      </c>
      <c r="E9" s="141">
        <f>'FY12 sampling by SU'!O5</f>
        <v>156237</v>
      </c>
      <c r="F9" s="141">
        <f>'FY12 sampling by SU'!N5</f>
        <v>42334.239999999998</v>
      </c>
      <c r="G9" s="141">
        <f>'FY12 sampling by SU'!P5</f>
        <v>14627</v>
      </c>
      <c r="H9" s="141">
        <f>'FY12 sampling by SU'!R5</f>
        <v>15741.364801119013</v>
      </c>
      <c r="I9" s="141">
        <f>'FY12 sampling by SU'!Q5</f>
        <v>4292.43</v>
      </c>
      <c r="J9" s="141">
        <f>'FY12 reports by SU'!P11</f>
        <v>101827.36489430768</v>
      </c>
      <c r="L9" s="129">
        <f t="shared" si="1"/>
        <v>356691.85442258371</v>
      </c>
    </row>
    <row r="10" spans="1:13" x14ac:dyDescent="0.2">
      <c r="A10" s="125" t="s">
        <v>154</v>
      </c>
      <c r="B10" s="125" t="s">
        <v>347</v>
      </c>
      <c r="C10" s="162">
        <v>2</v>
      </c>
      <c r="D10" s="141">
        <f t="shared" si="0"/>
        <v>4884.1499999999996</v>
      </c>
      <c r="E10" s="141">
        <f>'FY12 sampling by SU'!O9</f>
        <v>65122</v>
      </c>
      <c r="F10" s="141">
        <f>'FY12 sampling by SU'!N9</f>
        <v>15447.019999999999</v>
      </c>
      <c r="G10" s="438">
        <v>0</v>
      </c>
      <c r="H10" s="141">
        <f>'FY12 sampling by SU'!R9</f>
        <v>0</v>
      </c>
      <c r="I10" s="141">
        <f>'FY12 sampling by SU'!Q9</f>
        <v>0</v>
      </c>
      <c r="J10" s="141">
        <v>0</v>
      </c>
      <c r="L10" s="129">
        <f t="shared" si="1"/>
        <v>85453.17</v>
      </c>
    </row>
    <row r="11" spans="1:13" x14ac:dyDescent="0.2">
      <c r="A11" s="125" t="s">
        <v>253</v>
      </c>
      <c r="B11" s="125" t="s">
        <v>348</v>
      </c>
      <c r="C11" s="162">
        <v>2</v>
      </c>
      <c r="D11" s="141">
        <f t="shared" si="0"/>
        <v>11159.582707297186</v>
      </c>
      <c r="E11" s="141">
        <f>'FY12 sampling by SU'!O28</f>
        <v>61515</v>
      </c>
      <c r="F11" s="141">
        <f>'FY12 sampling by SU'!N28</f>
        <v>15447.019999999999</v>
      </c>
      <c r="G11" s="141">
        <f>'FY12 sampling by SU'!P28</f>
        <v>51993</v>
      </c>
      <c r="H11" s="141">
        <f>'FY12 sampling by SU'!R28</f>
        <v>35286.436097295817</v>
      </c>
      <c r="I11" s="141">
        <f>'FY12 sampling by SU'!Q28</f>
        <v>12877.29</v>
      </c>
      <c r="J11" s="141">
        <v>0</v>
      </c>
      <c r="L11" s="129">
        <f t="shared" si="1"/>
        <v>188278.32880459301</v>
      </c>
    </row>
    <row r="12" spans="1:13" x14ac:dyDescent="0.2">
      <c r="A12" s="125" t="s">
        <v>286</v>
      </c>
      <c r="B12" s="125" t="s">
        <v>349</v>
      </c>
      <c r="C12" s="162">
        <v>2</v>
      </c>
      <c r="D12" s="141">
        <f t="shared" si="0"/>
        <v>7694.1749999999993</v>
      </c>
      <c r="E12" s="141">
        <f>'FY12 sampling by SU'!O36</f>
        <v>86053</v>
      </c>
      <c r="F12" s="141">
        <f>'FY12 sampling by SU'!N36</f>
        <v>15447.019999999999</v>
      </c>
      <c r="G12" s="141">
        <f>'FY12 sampling by SU'!P36</f>
        <v>16536</v>
      </c>
      <c r="H12" s="141">
        <f>'FY12 sampling by SU'!R36</f>
        <v>0</v>
      </c>
      <c r="I12" s="141">
        <f>'FY12 sampling by SU'!Q36</f>
        <v>0</v>
      </c>
      <c r="J12" s="141">
        <v>0</v>
      </c>
      <c r="L12" s="129">
        <f t="shared" si="1"/>
        <v>125730.19500000001</v>
      </c>
    </row>
    <row r="13" spans="1:13" x14ac:dyDescent="0.2">
      <c r="A13" s="125" t="s">
        <v>297</v>
      </c>
      <c r="B13" s="125" t="s">
        <v>349</v>
      </c>
      <c r="C13" s="162">
        <v>2</v>
      </c>
      <c r="D13" s="141">
        <f t="shared" si="0"/>
        <v>0</v>
      </c>
      <c r="E13" s="141">
        <f>'FY12 sampling by SU'!O39</f>
        <v>0</v>
      </c>
      <c r="F13" s="141">
        <f>'FY12 sampling by SU'!N39</f>
        <v>0</v>
      </c>
      <c r="G13" s="141">
        <f>'FY12 sampling by SU'!P39</f>
        <v>0</v>
      </c>
      <c r="H13" s="141">
        <f>'FY12 sampling by SU'!R39</f>
        <v>0</v>
      </c>
      <c r="I13" s="141">
        <f>'FY12 sampling by SU'!Q39</f>
        <v>0</v>
      </c>
      <c r="J13" s="141">
        <v>0</v>
      </c>
      <c r="L13" s="129">
        <f t="shared" si="1"/>
        <v>0</v>
      </c>
    </row>
    <row r="14" spans="1:13" x14ac:dyDescent="0.2">
      <c r="A14" s="125" t="s">
        <v>350</v>
      </c>
      <c r="B14" s="125" t="s">
        <v>349</v>
      </c>
      <c r="C14" s="162">
        <v>2</v>
      </c>
      <c r="D14" s="141">
        <f t="shared" si="0"/>
        <v>27930.66120935763</v>
      </c>
      <c r="E14" s="141">
        <f>'FY12 sampling by SU'!O40</f>
        <v>149558</v>
      </c>
      <c r="F14" s="141">
        <f>'FY12 sampling by SU'!N40</f>
        <v>19703.719999999998</v>
      </c>
      <c r="G14" s="141">
        <f>'FY12 sampling by SU'!P40</f>
        <v>16632</v>
      </c>
      <c r="H14" s="141">
        <f>'FY12 sampling by SU'!R40</f>
        <v>0</v>
      </c>
      <c r="I14" s="141">
        <f>'FY12 sampling by SU'!Q40</f>
        <v>0</v>
      </c>
      <c r="J14" s="142">
        <f>'FY12 reports by SU'!P92+'MRB lead scientists'!G3</f>
        <v>206218.8161247684</v>
      </c>
      <c r="L14" s="129">
        <f t="shared" si="1"/>
        <v>420043.19733412605</v>
      </c>
      <c r="M14" s="129">
        <f>SUM(L8:L14)</f>
        <v>1453025.8678801835</v>
      </c>
    </row>
    <row r="15" spans="1:13" x14ac:dyDescent="0.2">
      <c r="A15" s="167" t="s">
        <v>194</v>
      </c>
      <c r="B15" s="167" t="s">
        <v>344</v>
      </c>
      <c r="C15" s="168">
        <v>3</v>
      </c>
      <c r="D15" s="169">
        <f t="shared" si="0"/>
        <v>17500.889388491254</v>
      </c>
      <c r="E15" s="169">
        <f>'FY12 sampling by SU'!O15</f>
        <v>199154</v>
      </c>
      <c r="F15" s="169">
        <f>'FY12 sampling by SU'!N15</f>
        <v>49774.74</v>
      </c>
      <c r="G15" s="169">
        <f>'FY12 sampling by SU'!P15</f>
        <v>12552</v>
      </c>
      <c r="H15" s="169">
        <f>'FY12 sampling by SU'!R15</f>
        <v>21639.191846550064</v>
      </c>
      <c r="I15" s="169">
        <f>'FY12 sampling by SU'!Q15</f>
        <v>8584.86</v>
      </c>
      <c r="J15" s="141">
        <f>'FY12 reports by SU'!P111</f>
        <v>0</v>
      </c>
      <c r="L15" s="129">
        <f t="shared" si="1"/>
        <v>309205.68123504135</v>
      </c>
    </row>
    <row r="16" spans="1:13" x14ac:dyDescent="0.2">
      <c r="A16" s="125" t="s">
        <v>27</v>
      </c>
      <c r="B16" s="125" t="s">
        <v>344</v>
      </c>
      <c r="C16" s="162">
        <v>3</v>
      </c>
      <c r="D16" s="141">
        <f t="shared" si="0"/>
        <v>28220.49056808768</v>
      </c>
      <c r="E16" s="141">
        <f>'FY12 sampling by SU'!O17</f>
        <v>81933</v>
      </c>
      <c r="F16" s="141">
        <f>'FY12 sampling by SU'!N17</f>
        <v>15965.57</v>
      </c>
      <c r="G16" s="141">
        <f>'FY12 sampling by SU'!P17</f>
        <v>14144</v>
      </c>
      <c r="H16" s="141">
        <f>'FY12 sampling by SU'!R17</f>
        <v>39625.207574502376</v>
      </c>
      <c r="I16" s="141">
        <f>'FY12 sampling by SU'!Q17</f>
        <v>8584.86</v>
      </c>
      <c r="J16" s="142">
        <f>'FY12 reports by SU'!P121+'MRB lead scientists'!G4</f>
        <v>240571</v>
      </c>
      <c r="L16" s="129">
        <f t="shared" si="1"/>
        <v>429044.12814259005</v>
      </c>
    </row>
    <row r="17" spans="1:13" x14ac:dyDescent="0.2">
      <c r="A17" s="125" t="s">
        <v>25</v>
      </c>
      <c r="B17" s="125" t="s">
        <v>345</v>
      </c>
      <c r="C17" s="162">
        <v>3</v>
      </c>
      <c r="D17" s="141">
        <f t="shared" si="0"/>
        <v>11581.968955932085</v>
      </c>
      <c r="E17" s="141">
        <f>'FY12 sampling by SU'!O20</f>
        <v>117473</v>
      </c>
      <c r="F17" s="141">
        <f>'FY12 sampling by SU'!N20</f>
        <v>19703.719999999998</v>
      </c>
      <c r="G17" s="141">
        <f>'FY12 sampling by SU'!P20</f>
        <v>16328</v>
      </c>
      <c r="H17" s="141">
        <f>'FY12 sampling by SU'!R20</f>
        <v>20625.252745761114</v>
      </c>
      <c r="I17" s="141">
        <f>'FY12 sampling by SU'!Q20</f>
        <v>4292.43</v>
      </c>
      <c r="J17" s="141">
        <f>'FY12 reports by SU'!P39</f>
        <v>0</v>
      </c>
      <c r="L17" s="129">
        <f t="shared" si="1"/>
        <v>190004.37170169316</v>
      </c>
    </row>
    <row r="18" spans="1:13" x14ac:dyDescent="0.2">
      <c r="A18" s="125" t="s">
        <v>12</v>
      </c>
      <c r="B18" s="125" t="s">
        <v>345</v>
      </c>
      <c r="C18" s="162">
        <v>3</v>
      </c>
      <c r="D18" s="141">
        <f t="shared" si="0"/>
        <v>6200.7749999999996</v>
      </c>
      <c r="E18" s="141">
        <f>'FY12 sampling by SU'!O22</f>
        <v>82677</v>
      </c>
      <c r="F18" s="141">
        <f>'FY12 sampling by SU'!N22</f>
        <v>19806.319999999996</v>
      </c>
      <c r="G18" s="141">
        <f>'FY12 sampling by SU'!P22</f>
        <v>0</v>
      </c>
      <c r="H18" s="141">
        <f>'FY12 sampling by SU'!R22</f>
        <v>0</v>
      </c>
      <c r="I18" s="141">
        <f>'FY12 sampling by SU'!Q22</f>
        <v>0</v>
      </c>
      <c r="J18" s="141">
        <f>'FY12 reports by SU'!P46</f>
        <v>0</v>
      </c>
      <c r="L18" s="129">
        <f t="shared" si="1"/>
        <v>108684.09499999999</v>
      </c>
    </row>
    <row r="19" spans="1:13" x14ac:dyDescent="0.2">
      <c r="A19" s="125" t="s">
        <v>28</v>
      </c>
      <c r="B19" s="125" t="s">
        <v>346</v>
      </c>
      <c r="C19" s="162">
        <v>3</v>
      </c>
      <c r="D19" s="141">
        <f t="shared" si="0"/>
        <v>0</v>
      </c>
      <c r="E19" s="141">
        <f>'FY12 sampling by SU'!O42</f>
        <v>0</v>
      </c>
      <c r="F19" s="141">
        <f>'FY12 sampling by SU'!N42</f>
        <v>0</v>
      </c>
      <c r="G19" s="141">
        <f>'FY12 sampling by SU'!P42</f>
        <v>0</v>
      </c>
      <c r="H19" s="141">
        <f>'FY12 sampling by SU'!R42</f>
        <v>0</v>
      </c>
      <c r="I19" s="141">
        <f>'FY12 sampling by SU'!Q42</f>
        <v>0</v>
      </c>
      <c r="J19" s="141">
        <f>'FY12 reports by SU'!P102</f>
        <v>0</v>
      </c>
      <c r="L19" s="129">
        <f t="shared" si="1"/>
        <v>0</v>
      </c>
      <c r="M19" s="129"/>
    </row>
    <row r="20" spans="1:13" x14ac:dyDescent="0.2">
      <c r="A20" s="125" t="s">
        <v>41</v>
      </c>
      <c r="B20" s="125" t="s">
        <v>353</v>
      </c>
      <c r="C20" s="162">
        <v>3</v>
      </c>
      <c r="D20" s="141">
        <f t="shared" si="0"/>
        <v>15915.599680566344</v>
      </c>
      <c r="E20" s="141">
        <f>'FY12 sampling by SU'!O18</f>
        <v>171536.5</v>
      </c>
      <c r="F20" s="141">
        <f>'FY12 sampling by SU'!N18</f>
        <v>53247.08</v>
      </c>
      <c r="G20" s="141">
        <f>'FY12 sampling by SU'!P18</f>
        <v>23587</v>
      </c>
      <c r="H20" s="141">
        <f>'FY12 sampling by SU'!R18</f>
        <v>17084.495740884591</v>
      </c>
      <c r="I20" s="141">
        <f>'FY12 sampling by SU'!Q18</f>
        <v>4292.43</v>
      </c>
      <c r="J20" s="141">
        <f>'FY12 reports by SU'!P29</f>
        <v>0</v>
      </c>
      <c r="L20" s="129">
        <f t="shared" si="1"/>
        <v>285663.10542145092</v>
      </c>
      <c r="M20" s="129"/>
    </row>
    <row r="21" spans="1:13" x14ac:dyDescent="0.2">
      <c r="A21" s="125" t="s">
        <v>29</v>
      </c>
      <c r="B21" s="125" t="s">
        <v>353</v>
      </c>
      <c r="C21" s="162">
        <v>3</v>
      </c>
      <c r="D21" s="141">
        <f t="shared" si="0"/>
        <v>9307.1448340042516</v>
      </c>
      <c r="E21" s="141">
        <f>'FY12 sampling by SU'!O30</f>
        <v>73830</v>
      </c>
      <c r="F21" s="141">
        <f>'FY12 sampling by SU'!N30</f>
        <v>15965.57</v>
      </c>
      <c r="G21" s="141">
        <f>'FY12 sampling by SU'!P30</f>
        <v>36264</v>
      </c>
      <c r="H21" s="141">
        <f>'FY12 sampling by SU'!R30</f>
        <v>14001.264453390027</v>
      </c>
      <c r="I21" s="141">
        <f>'FY12 sampling by SU'!Q30</f>
        <v>4292.43</v>
      </c>
      <c r="J21" s="141">
        <f>'FY12 reports by SU'!P105</f>
        <v>0</v>
      </c>
      <c r="L21" s="129">
        <f t="shared" si="1"/>
        <v>153660.40928739429</v>
      </c>
      <c r="M21" s="129">
        <f>SUM(L15:L21)</f>
        <v>1476261.7907881697</v>
      </c>
    </row>
    <row r="22" spans="1:13" x14ac:dyDescent="0.2">
      <c r="A22" s="167" t="s">
        <v>34</v>
      </c>
      <c r="B22" s="167" t="s">
        <v>352</v>
      </c>
      <c r="C22" s="168">
        <v>4</v>
      </c>
      <c r="D22" s="169">
        <f t="shared" si="0"/>
        <v>15424.164956651102</v>
      </c>
      <c r="E22" s="169">
        <f>'FY12 sampling by SU'!O7</f>
        <v>163923</v>
      </c>
      <c r="F22" s="169">
        <f>'FY12 sampling by SU'!N7</f>
        <v>40490.630000000005</v>
      </c>
      <c r="G22" s="169">
        <f>'FY12 sampling by SU'!P7</f>
        <v>12151</v>
      </c>
      <c r="H22" s="169">
        <f>'FY12 sampling by SU'!R7</f>
        <v>29581.532755348057</v>
      </c>
      <c r="I22" s="169">
        <f>'FY12 sampling by SU'!Q7</f>
        <v>8584.86</v>
      </c>
      <c r="J22" s="169">
        <f>'FY12 reports by SU'!P20</f>
        <v>0</v>
      </c>
      <c r="L22" s="129">
        <f t="shared" si="1"/>
        <v>270155.18771199917</v>
      </c>
    </row>
    <row r="23" spans="1:13" x14ac:dyDescent="0.2">
      <c r="A23" s="125" t="s">
        <v>32</v>
      </c>
      <c r="B23" s="125" t="s">
        <v>352</v>
      </c>
      <c r="C23" s="162">
        <v>4</v>
      </c>
      <c r="D23" s="141">
        <f t="shared" si="0"/>
        <v>11925</v>
      </c>
      <c r="E23" s="141">
        <f>'FY12 sampling by SU'!O13</f>
        <v>0</v>
      </c>
      <c r="F23" s="141">
        <f>'FY12 sampling by SU'!N13</f>
        <v>0</v>
      </c>
      <c r="G23" s="141">
        <f>'FY12 sampling by SU'!P13</f>
        <v>0</v>
      </c>
      <c r="H23" s="141">
        <f>'FY12 sampling by SU'!R13</f>
        <v>0</v>
      </c>
      <c r="I23" s="141">
        <f>'FY12 sampling by SU'!Q13</f>
        <v>0</v>
      </c>
      <c r="J23" s="141">
        <f>'FY12 reports by SU'!P87</f>
        <v>159000</v>
      </c>
      <c r="L23" s="129">
        <f t="shared" si="1"/>
        <v>170925</v>
      </c>
    </row>
    <row r="24" spans="1:13" x14ac:dyDescent="0.2">
      <c r="A24" s="125" t="s">
        <v>33</v>
      </c>
      <c r="B24" s="125" t="s">
        <v>354</v>
      </c>
      <c r="C24" s="162">
        <v>4</v>
      </c>
      <c r="D24" s="141">
        <f t="shared" si="0"/>
        <v>6090.6620047445676</v>
      </c>
      <c r="E24" s="141">
        <f>'FY12 sampling by SU'!O43</f>
        <v>54868</v>
      </c>
      <c r="F24" s="141">
        <f>'FY12 sampling by SU'!N43</f>
        <v>8502.56</v>
      </c>
      <c r="G24" s="141">
        <f>'FY12 sampling by SU'!P43</f>
        <v>0</v>
      </c>
      <c r="H24" s="141">
        <f>'FY12 sampling by SU'!R43</f>
        <v>26340.826729927572</v>
      </c>
      <c r="I24" s="141">
        <f>'FY12 sampling by SU'!Q43</f>
        <v>4292.43</v>
      </c>
      <c r="J24" s="142">
        <f>'FY12 reports by SU'!P124</f>
        <v>0</v>
      </c>
      <c r="L24" s="129">
        <f t="shared" si="1"/>
        <v>100094.47873467216</v>
      </c>
      <c r="M24" s="129">
        <f>SUM(L22:L24) +J47</f>
        <v>581058.66644667136</v>
      </c>
    </row>
    <row r="25" spans="1:13" x14ac:dyDescent="0.2">
      <c r="A25" s="167" t="s">
        <v>37</v>
      </c>
      <c r="B25" s="167" t="s">
        <v>348</v>
      </c>
      <c r="C25" s="168">
        <v>5</v>
      </c>
      <c r="D25" s="169">
        <f t="shared" si="0"/>
        <v>12642</v>
      </c>
      <c r="E25" s="169">
        <f>'FY12 sampling by SU'!O23</f>
        <v>79177</v>
      </c>
      <c r="F25" s="169">
        <f>'FY12 sampling by SU'!N23</f>
        <v>23841.739999999998</v>
      </c>
      <c r="G25" s="169">
        <f>'FY12 sampling by SU'!P23</f>
        <v>0</v>
      </c>
      <c r="H25" s="169">
        <f>'FY12 sampling by SU'!R23</f>
        <v>0</v>
      </c>
      <c r="I25" s="169">
        <f>'FY12 sampling by SU'!Q23</f>
        <v>0</v>
      </c>
      <c r="J25" s="170">
        <f>'FY12 reports by SU'!P49</f>
        <v>89383</v>
      </c>
      <c r="L25" s="129">
        <f t="shared" si="1"/>
        <v>205043.74</v>
      </c>
      <c r="M25" s="129"/>
    </row>
    <row r="26" spans="1:13" x14ac:dyDescent="0.2">
      <c r="A26" s="125" t="s">
        <v>44</v>
      </c>
      <c r="B26" s="125" t="s">
        <v>352</v>
      </c>
      <c r="C26" s="162">
        <v>5</v>
      </c>
      <c r="D26" s="141">
        <f t="shared" si="0"/>
        <v>19679.039738424286</v>
      </c>
      <c r="E26" s="141">
        <f>'FY12 sampling by SU'!O14</f>
        <v>99018</v>
      </c>
      <c r="F26" s="141">
        <f>'FY12 sampling by SU'!N14</f>
        <v>15447.019999999999</v>
      </c>
      <c r="G26" s="141">
        <f>'FY12 sampling by SU'!P14</f>
        <v>0</v>
      </c>
      <c r="H26" s="141">
        <f>'FY12 sampling by SU'!R14</f>
        <v>23450.196512323804</v>
      </c>
      <c r="I26" s="141">
        <f>'FY12 sampling by SU'!Q14</f>
        <v>4292.43</v>
      </c>
      <c r="J26" s="141">
        <f>'FY12 reports by SU'!P96+'MRB lead scientists'!G6</f>
        <v>139919</v>
      </c>
      <c r="L26" s="129">
        <f t="shared" si="1"/>
        <v>301805.68625074811</v>
      </c>
      <c r="M26" s="129"/>
    </row>
    <row r="27" spans="1:13" x14ac:dyDescent="0.2">
      <c r="A27" s="125" t="s">
        <v>35</v>
      </c>
      <c r="B27" s="125" t="s">
        <v>353</v>
      </c>
      <c r="C27" s="162">
        <v>5</v>
      </c>
      <c r="D27" s="141">
        <f t="shared" si="0"/>
        <v>4547.0223326473006</v>
      </c>
      <c r="E27" s="141">
        <f>'FY12 sampling by SU'!O24</f>
        <v>25942</v>
      </c>
      <c r="F27" s="141">
        <f>'FY12 sampling by SU'!N24</f>
        <v>3314.6499999999996</v>
      </c>
      <c r="G27" s="141">
        <f>'FY12 sampling by SU'!P24</f>
        <v>14872</v>
      </c>
      <c r="H27" s="141">
        <f>'FY12 sampling by SU'!R24</f>
        <v>19812.964435297337</v>
      </c>
      <c r="I27" s="141">
        <f>'FY12 sampling by SU'!Q24</f>
        <v>4292.43</v>
      </c>
      <c r="J27" s="142">
        <f>'FY12 reports by SU'!P59</f>
        <v>0</v>
      </c>
      <c r="L27" s="129">
        <f t="shared" si="1"/>
        <v>72781.066767944634</v>
      </c>
      <c r="M27" s="129"/>
    </row>
    <row r="28" spans="1:13" x14ac:dyDescent="0.2">
      <c r="A28" s="125" t="s">
        <v>38</v>
      </c>
      <c r="B28" s="125" t="s">
        <v>353</v>
      </c>
      <c r="C28" s="162">
        <v>5</v>
      </c>
      <c r="D28" s="141">
        <f t="shared" si="0"/>
        <v>7910.3702183974128</v>
      </c>
      <c r="E28" s="141">
        <f>'FY12 sampling by SU'!O29</f>
        <v>78215</v>
      </c>
      <c r="F28" s="141">
        <f>'FY12 sampling by SU'!N29</f>
        <v>16929.28</v>
      </c>
      <c r="G28" s="141">
        <f>'FY12 sampling by SU'!P29</f>
        <v>0</v>
      </c>
      <c r="H28" s="141">
        <f>'FY12 sampling by SU'!R29</f>
        <v>27256.60291196551</v>
      </c>
      <c r="I28" s="141">
        <f>'FY12 sampling by SU'!Q29</f>
        <v>8584.86</v>
      </c>
      <c r="J28" s="141">
        <v>0</v>
      </c>
      <c r="L28" s="129">
        <f t="shared" si="1"/>
        <v>138896.11313036294</v>
      </c>
      <c r="M28" s="129"/>
    </row>
    <row r="29" spans="1:13" x14ac:dyDescent="0.2">
      <c r="A29" s="125" t="s">
        <v>39</v>
      </c>
      <c r="B29" s="125" t="s">
        <v>354</v>
      </c>
      <c r="C29" s="162">
        <v>5</v>
      </c>
      <c r="D29" s="141">
        <f t="shared" si="0"/>
        <v>3866.5107495490515</v>
      </c>
      <c r="E29" s="141">
        <f>'FY12 sampling by SU'!O32</f>
        <v>30475</v>
      </c>
      <c r="F29" s="141">
        <f>'FY12 sampling by SU'!N32</f>
        <v>3314.6499999999996</v>
      </c>
      <c r="G29" s="141">
        <f>'FY12 sampling by SU'!P32</f>
        <v>0</v>
      </c>
      <c r="H29" s="141">
        <f>'FY12 sampling by SU'!R32</f>
        <v>21078.476660654022</v>
      </c>
      <c r="I29" s="141">
        <f>'FY12 sampling by SU'!Q32</f>
        <v>4292.43</v>
      </c>
      <c r="J29" s="141">
        <f>'FY12 reports by SU'!P4</f>
        <v>0</v>
      </c>
      <c r="L29" s="129">
        <f t="shared" si="1"/>
        <v>63027.067410203075</v>
      </c>
      <c r="M29" s="129">
        <f>SUM(L25:L29)</f>
        <v>781553.67355925869</v>
      </c>
    </row>
    <row r="30" spans="1:13" x14ac:dyDescent="0.2">
      <c r="A30" s="167" t="s">
        <v>53</v>
      </c>
      <c r="B30" s="167" t="s">
        <v>353</v>
      </c>
      <c r="C30" s="168">
        <v>6</v>
      </c>
      <c r="D30" s="169">
        <f t="shared" si="0"/>
        <v>7132.9838710911536</v>
      </c>
      <c r="E30" s="169">
        <f>'FY12 sampling by SU'!O26</f>
        <v>70195</v>
      </c>
      <c r="F30" s="169">
        <f>'FY12 sampling by SU'!N26</f>
        <v>12304.19</v>
      </c>
      <c r="G30" s="169">
        <f>'FY12 sampling by SU'!P26</f>
        <v>0</v>
      </c>
      <c r="H30" s="169">
        <f>'FY12 sampling by SU'!R26</f>
        <v>24911.451614548718</v>
      </c>
      <c r="I30" s="169">
        <f>'FY12 sampling by SU'!Q26</f>
        <v>4292.43</v>
      </c>
      <c r="J30" s="169">
        <f>'FY12 reports by SU'!P68</f>
        <v>0</v>
      </c>
      <c r="L30" s="129">
        <f t="shared" si="1"/>
        <v>118836.05548563987</v>
      </c>
      <c r="M30" s="129"/>
    </row>
    <row r="31" spans="1:13" x14ac:dyDescent="0.2">
      <c r="A31" s="125" t="s">
        <v>304</v>
      </c>
      <c r="B31" s="125" t="s">
        <v>354</v>
      </c>
      <c r="C31" s="162">
        <v>6</v>
      </c>
      <c r="D31" s="141">
        <f t="shared" si="0"/>
        <v>4277.55</v>
      </c>
      <c r="E31" s="141">
        <f>'FY12 sampling by SU'!O41</f>
        <v>57034</v>
      </c>
      <c r="F31" s="141">
        <f>'FY12 sampling by SU'!N41</f>
        <v>8502.56</v>
      </c>
      <c r="G31" s="141">
        <f>'FY12 sampling by SU'!P41</f>
        <v>0</v>
      </c>
      <c r="H31" s="141">
        <f>'FY12 sampling by SU'!R41</f>
        <v>0</v>
      </c>
      <c r="I31" s="141">
        <f>'FY12 sampling by SU'!Q41</f>
        <v>0</v>
      </c>
      <c r="J31" s="141">
        <f>'FY12 reports by SU'!P99</f>
        <v>0</v>
      </c>
      <c r="L31" s="129">
        <f t="shared" si="1"/>
        <v>69814.11</v>
      </c>
      <c r="M31" s="129"/>
    </row>
    <row r="32" spans="1:13" x14ac:dyDescent="0.2">
      <c r="A32" s="125" t="s">
        <v>54</v>
      </c>
      <c r="B32" s="125" t="s">
        <v>355</v>
      </c>
      <c r="C32" s="162">
        <v>6</v>
      </c>
      <c r="D32" s="141">
        <f t="shared" si="0"/>
        <v>4984.2</v>
      </c>
      <c r="E32" s="141">
        <f>'FY12 sampling by SU'!O10</f>
        <v>66456</v>
      </c>
      <c r="F32" s="141">
        <f>'FY12 sampling by SU'!N10</f>
        <v>15447.019999999999</v>
      </c>
      <c r="G32" s="141">
        <f>'FY12 sampling by SU'!P10</f>
        <v>0</v>
      </c>
      <c r="H32" s="141">
        <f>'FY12 sampling by SU'!R10</f>
        <v>0</v>
      </c>
      <c r="I32" s="141">
        <f>'FY12 sampling by SU'!Q10</f>
        <v>0</v>
      </c>
      <c r="J32" s="141">
        <f>'FY12 reports by SU'!P56</f>
        <v>0</v>
      </c>
      <c r="L32" s="129">
        <f t="shared" si="1"/>
        <v>86887.22</v>
      </c>
      <c r="M32" s="129"/>
    </row>
    <row r="33" spans="1:14" x14ac:dyDescent="0.2">
      <c r="A33" s="125" t="s">
        <v>277</v>
      </c>
      <c r="B33" s="125" t="s">
        <v>357</v>
      </c>
      <c r="C33" s="162">
        <v>6</v>
      </c>
      <c r="D33" s="141">
        <f t="shared" si="0"/>
        <v>6465.9358302264955</v>
      </c>
      <c r="E33" s="141">
        <f>'FY12 sampling by SU'!O33</f>
        <v>21880</v>
      </c>
      <c r="F33" s="141">
        <f>'FY12 sampling by SU'!N33</f>
        <v>3314.6499999999996</v>
      </c>
      <c r="G33" s="141">
        <f>'FY12 sampling by SU'!P33</f>
        <v>0</v>
      </c>
      <c r="H33" s="141">
        <f>'FY12 sampling by SU'!R33</f>
        <v>19113.477736353274</v>
      </c>
      <c r="I33" s="141">
        <f>'FY12 sampling by SU'!Q33</f>
        <v>4292.43</v>
      </c>
      <c r="J33" s="141">
        <f>'FY12 reports by SU'!P14</f>
        <v>45219</v>
      </c>
      <c r="L33" s="129">
        <f t="shared" si="1"/>
        <v>100285.49356657977</v>
      </c>
      <c r="M33" s="129"/>
    </row>
    <row r="34" spans="1:14" x14ac:dyDescent="0.2">
      <c r="A34" s="125" t="s">
        <v>52</v>
      </c>
      <c r="B34" s="125" t="s">
        <v>357</v>
      </c>
      <c r="C34" s="162">
        <v>6</v>
      </c>
      <c r="D34" s="141">
        <f t="shared" si="0"/>
        <v>15583.696742884751</v>
      </c>
      <c r="E34" s="141">
        <f>'FY12 sampling by SU'!O35</f>
        <v>19784</v>
      </c>
      <c r="F34" s="141">
        <f>'FY12 sampling by SU'!N35</f>
        <v>3314.6499999999996</v>
      </c>
      <c r="G34" s="141">
        <f>'FY12 sampling by SU'!P35</f>
        <v>15931</v>
      </c>
      <c r="H34" s="141">
        <f>'FY12 sampling by SU'!R35</f>
        <v>7383.6232384633786</v>
      </c>
      <c r="I34" s="141">
        <f>'FY12 sampling by SU'!Q35</f>
        <v>4292.43</v>
      </c>
      <c r="J34" s="142">
        <f>'FY12 reports by SU'!P33+'MRB lead scientists'!G7</f>
        <v>164684</v>
      </c>
      <c r="L34" s="129">
        <f t="shared" si="1"/>
        <v>230973.39998134814</v>
      </c>
      <c r="M34" s="129">
        <f>SUM(L30:L34)</f>
        <v>606796.27903356776</v>
      </c>
    </row>
    <row r="35" spans="1:14" x14ac:dyDescent="0.2">
      <c r="A35" s="167" t="s">
        <v>77</v>
      </c>
      <c r="B35" s="167" t="s">
        <v>355</v>
      </c>
      <c r="C35" s="168">
        <v>7</v>
      </c>
      <c r="D35" s="169">
        <f t="shared" si="0"/>
        <v>9846.1278213796704</v>
      </c>
      <c r="E35" s="169">
        <f>'FY12 sampling by SU'!O6</f>
        <v>72044</v>
      </c>
      <c r="F35" s="169">
        <f>'FY12 sampling by SU'!N6</f>
        <v>12091.499999999998</v>
      </c>
      <c r="G35" s="169">
        <f>'FY12 sampling by SU'!P6</f>
        <v>31036</v>
      </c>
      <c r="H35" s="169">
        <f>'FY12 sampling by SU'!R6</f>
        <v>28201.704285062275</v>
      </c>
      <c r="I35" s="169">
        <f>'FY12 sampling by SU'!Q6</f>
        <v>8584.86</v>
      </c>
      <c r="J35" s="169">
        <f>'FY12 reports by SU'!P17</f>
        <v>0</v>
      </c>
      <c r="L35" s="129">
        <f t="shared" si="1"/>
        <v>161804.19210644194</v>
      </c>
      <c r="M35" s="129"/>
    </row>
    <row r="36" spans="1:14" x14ac:dyDescent="0.2">
      <c r="A36" s="125" t="s">
        <v>200</v>
      </c>
      <c r="B36" s="125" t="s">
        <v>355</v>
      </c>
      <c r="C36" s="162">
        <v>7</v>
      </c>
      <c r="D36" s="141">
        <f t="shared" si="0"/>
        <v>27525.006818029382</v>
      </c>
      <c r="E36" s="141">
        <f>'FY12 sampling by SU'!O16</f>
        <v>175670</v>
      </c>
      <c r="F36" s="141">
        <f>'FY12 sampling by SU'!N16</f>
        <v>41934.359999999993</v>
      </c>
      <c r="G36" s="141">
        <f>'FY12 sampling by SU'!P16</f>
        <v>37930</v>
      </c>
      <c r="H36" s="141">
        <f>'FY12 sampling by SU'!R16</f>
        <v>14507.090907058468</v>
      </c>
      <c r="I36" s="141">
        <f>'FY12 sampling by SU'!Q16</f>
        <v>4292.43</v>
      </c>
      <c r="J36" s="142">
        <f>'FY12 reports by SU'!P116+'MRB lead scientists'!G8</f>
        <v>138893</v>
      </c>
      <c r="L36" s="129">
        <f t="shared" si="1"/>
        <v>440751.88772508781</v>
      </c>
      <c r="M36" s="129"/>
    </row>
    <row r="37" spans="1:14" x14ac:dyDescent="0.2">
      <c r="A37" s="125" t="s">
        <v>242</v>
      </c>
      <c r="B37" s="125" t="s">
        <v>356</v>
      </c>
      <c r="C37" s="162">
        <v>7</v>
      </c>
      <c r="D37" s="141">
        <f t="shared" si="0"/>
        <v>1722.3770089831346</v>
      </c>
      <c r="E37" s="141">
        <f>'FY12 sampling by SU'!O25</f>
        <v>0</v>
      </c>
      <c r="F37" s="141">
        <f>'FY12 sampling by SU'!N25</f>
        <v>0</v>
      </c>
      <c r="G37" s="141">
        <f>'FY12 sampling by SU'!P25</f>
        <v>14860</v>
      </c>
      <c r="H37" s="141">
        <f>'FY12 sampling by SU'!R25</f>
        <v>8105.0267864417938</v>
      </c>
      <c r="I37" s="141">
        <f>'FY12 sampling by SU'!Q25</f>
        <v>4292.43</v>
      </c>
      <c r="J37" s="141">
        <f>'FY12 reports by SU'!P65</f>
        <v>0</v>
      </c>
      <c r="L37" s="129">
        <f t="shared" si="1"/>
        <v>28979.833795424929</v>
      </c>
      <c r="M37" s="129"/>
    </row>
    <row r="38" spans="1:14" x14ac:dyDescent="0.2">
      <c r="A38" s="125" t="s">
        <v>55</v>
      </c>
      <c r="B38" s="125" t="s">
        <v>356</v>
      </c>
      <c r="C38" s="162">
        <v>7</v>
      </c>
      <c r="D38" s="141">
        <f t="shared" si="0"/>
        <v>9008.8305234531836</v>
      </c>
      <c r="E38" s="141">
        <f>'FY12 sampling by SU'!O31</f>
        <v>68093</v>
      </c>
      <c r="F38" s="141">
        <f>'FY12 sampling by SU'!N31</f>
        <v>12091.499999999998</v>
      </c>
      <c r="G38" s="141">
        <f>'FY12 sampling by SU'!P31</f>
        <v>33910</v>
      </c>
      <c r="H38" s="141">
        <f>'FY12 sampling by SU'!R31</f>
        <v>18114.740312709131</v>
      </c>
      <c r="I38" s="141">
        <f>'FY12 sampling by SU'!Q31</f>
        <v>4292.43</v>
      </c>
      <c r="J38" s="141">
        <f>'FY12 reports by SU'!P108</f>
        <v>0</v>
      </c>
      <c r="L38" s="129">
        <f t="shared" si="1"/>
        <v>145510.5008361623</v>
      </c>
      <c r="M38" s="129">
        <f>SUM(L35:L38)</f>
        <v>777046.41446311702</v>
      </c>
    </row>
    <row r="39" spans="1:14" x14ac:dyDescent="0.2">
      <c r="A39" s="167" t="s">
        <v>45</v>
      </c>
      <c r="B39" s="167" t="s">
        <v>355</v>
      </c>
      <c r="C39" s="168">
        <v>8</v>
      </c>
      <c r="D39" s="169">
        <f t="shared" si="0"/>
        <v>32894.72729952466</v>
      </c>
      <c r="E39" s="169">
        <f>'FY12 sampling by SU'!O12</f>
        <v>98065</v>
      </c>
      <c r="F39" s="169">
        <f>'FY12 sampling by SU'!N12</f>
        <v>26769.959999999995</v>
      </c>
      <c r="G39" s="169">
        <f>'FY12 sampling by SU'!P12</f>
        <v>18306</v>
      </c>
      <c r="H39" s="169">
        <f>'FY12 sampling by SU'!R12</f>
        <v>31558.363993662177</v>
      </c>
      <c r="I39" s="169">
        <f>'FY12 sampling by SU'!Q12</f>
        <v>8584.86</v>
      </c>
      <c r="J39" s="169">
        <f>'FY12 reports by SU'!P80+'MRB lead scientists'!G9</f>
        <v>290667</v>
      </c>
      <c r="L39" s="129">
        <f t="shared" si="1"/>
        <v>506845.91129318683</v>
      </c>
    </row>
    <row r="40" spans="1:14" x14ac:dyDescent="0.2">
      <c r="A40" s="125" t="s">
        <v>56</v>
      </c>
      <c r="B40" s="125" t="s">
        <v>356</v>
      </c>
      <c r="C40" s="162">
        <v>8</v>
      </c>
      <c r="D40" s="141">
        <f t="shared" si="0"/>
        <v>30722.279656918934</v>
      </c>
      <c r="E40" s="141">
        <f>'FY12 sampling by SU'!O27</f>
        <v>90774</v>
      </c>
      <c r="F40" s="141">
        <f>'FY12 sampling by SU'!N27</f>
        <v>17206.039999999997</v>
      </c>
      <c r="G40" s="141">
        <f>'FY12 sampling by SU'!P27</f>
        <v>24693</v>
      </c>
      <c r="H40" s="141">
        <f>'FY12 sampling by SU'!R27</f>
        <v>13163.395425585773</v>
      </c>
      <c r="I40" s="141">
        <f>'FY12 sampling by SU'!Q27</f>
        <v>4292.43</v>
      </c>
      <c r="J40" s="141">
        <f>'FY12 reports by SU'!P73</f>
        <v>281000</v>
      </c>
      <c r="L40" s="129">
        <f t="shared" si="1"/>
        <v>461851.14508250472</v>
      </c>
    </row>
    <row r="41" spans="1:14" x14ac:dyDescent="0.2">
      <c r="A41" s="125" t="s">
        <v>46</v>
      </c>
      <c r="B41" s="125" t="s">
        <v>357</v>
      </c>
      <c r="C41" s="162">
        <v>8</v>
      </c>
      <c r="D41" s="141">
        <f t="shared" si="0"/>
        <v>6344.6440497453987</v>
      </c>
      <c r="E41" s="141">
        <f>'FY12 sampling by SU'!O38</f>
        <v>74252</v>
      </c>
      <c r="F41" s="141">
        <f>'FY12 sampling by SU'!N38</f>
        <v>15515.42</v>
      </c>
      <c r="G41" s="141">
        <f>'FY12 sampling by SU'!P38</f>
        <v>0</v>
      </c>
      <c r="H41" s="141">
        <f>'FY12 sampling by SU'!R38</f>
        <v>10343.253996605319</v>
      </c>
      <c r="I41" s="141">
        <f>'FY12 sampling by SU'!Q38</f>
        <v>4292.43</v>
      </c>
      <c r="J41" s="141">
        <f>'FY12 reports by SU'!P83</f>
        <v>0</v>
      </c>
      <c r="L41" s="129">
        <f t="shared" si="1"/>
        <v>110747.74804635072</v>
      </c>
      <c r="M41" s="129"/>
    </row>
    <row r="42" spans="1:14" ht="13.5" thickBot="1" x14ac:dyDescent="0.25">
      <c r="A42" s="126" t="s">
        <v>351</v>
      </c>
      <c r="B42" s="126" t="s">
        <v>352</v>
      </c>
      <c r="C42" s="163"/>
      <c r="D42" s="143">
        <f t="shared" si="0"/>
        <v>0</v>
      </c>
      <c r="E42" s="143">
        <v>0</v>
      </c>
      <c r="F42" s="143">
        <v>0</v>
      </c>
      <c r="G42" s="143">
        <v>0</v>
      </c>
      <c r="H42" s="143">
        <v>0</v>
      </c>
      <c r="I42" s="143">
        <v>0</v>
      </c>
      <c r="J42" s="143">
        <v>0</v>
      </c>
      <c r="L42" s="129">
        <f t="shared" si="1"/>
        <v>0</v>
      </c>
      <c r="M42" s="129">
        <f>SUM(L39:L42)</f>
        <v>1079444.8044220423</v>
      </c>
    </row>
    <row r="43" spans="1:14" x14ac:dyDescent="0.2">
      <c r="A43" s="135" t="s">
        <v>688</v>
      </c>
      <c r="B43" s="125"/>
      <c r="C43" s="162"/>
      <c r="D43" s="162"/>
      <c r="E43" s="141"/>
      <c r="F43" s="141"/>
      <c r="G43" s="141"/>
      <c r="H43" s="141"/>
      <c r="I43" s="141"/>
      <c r="J43" s="141"/>
      <c r="L43" s="129">
        <f t="shared" si="1"/>
        <v>0</v>
      </c>
      <c r="M43" s="129"/>
      <c r="N43" s="129"/>
    </row>
    <row r="44" spans="1:14" x14ac:dyDescent="0.2">
      <c r="A44" s="135" t="s">
        <v>689</v>
      </c>
      <c r="B44" s="125"/>
      <c r="C44" s="162"/>
      <c r="D44" s="162"/>
      <c r="E44" s="141"/>
      <c r="F44" s="141"/>
      <c r="G44" s="437">
        <v>12479</v>
      </c>
      <c r="H44" s="141"/>
      <c r="I44" s="141"/>
      <c r="J44" s="141"/>
      <c r="L44" s="129">
        <f t="shared" si="1"/>
        <v>12479</v>
      </c>
      <c r="M44" s="129"/>
      <c r="N44" s="129"/>
    </row>
    <row r="45" spans="1:14" x14ac:dyDescent="0.2">
      <c r="A45" s="135" t="s">
        <v>690</v>
      </c>
      <c r="B45" s="125"/>
      <c r="C45" s="162"/>
      <c r="D45" s="162"/>
      <c r="E45" s="141"/>
      <c r="F45" s="141"/>
      <c r="G45" s="141"/>
      <c r="H45" s="141"/>
      <c r="I45" s="141"/>
      <c r="J45" s="141"/>
      <c r="L45" s="129">
        <f t="shared" si="1"/>
        <v>0</v>
      </c>
      <c r="M45" s="129"/>
      <c r="N45" s="129"/>
    </row>
    <row r="46" spans="1:14" x14ac:dyDescent="0.2">
      <c r="A46" s="135" t="s">
        <v>691</v>
      </c>
      <c r="B46" s="125"/>
      <c r="C46" s="162"/>
      <c r="D46" s="162"/>
      <c r="E46" s="141"/>
      <c r="F46" s="141"/>
      <c r="G46" s="141"/>
      <c r="H46" s="141"/>
      <c r="I46" s="141"/>
      <c r="J46" s="141"/>
      <c r="L46" s="129">
        <f t="shared" si="1"/>
        <v>0</v>
      </c>
      <c r="M46" s="129"/>
      <c r="N46" s="129"/>
    </row>
    <row r="47" spans="1:14" ht="13.5" thickBot="1" x14ac:dyDescent="0.25">
      <c r="A47" s="543" t="s">
        <v>819</v>
      </c>
      <c r="B47" s="125"/>
      <c r="C47" s="162"/>
      <c r="D47" s="162"/>
      <c r="E47" s="141"/>
      <c r="F47" s="141"/>
      <c r="G47" s="141"/>
      <c r="H47" s="141"/>
      <c r="I47" s="141"/>
      <c r="J47" s="141">
        <f>'MRB lead scientists'!G5</f>
        <v>39884</v>
      </c>
      <c r="L47" s="129">
        <f t="shared" si="1"/>
        <v>39884</v>
      </c>
      <c r="M47" s="129"/>
      <c r="N47" s="129"/>
    </row>
    <row r="48" spans="1:14" x14ac:dyDescent="0.2">
      <c r="A48" s="134" t="s">
        <v>374</v>
      </c>
      <c r="B48" s="125"/>
      <c r="C48" s="141">
        <v>0</v>
      </c>
      <c r="D48" s="162"/>
      <c r="E48" s="142"/>
      <c r="F48" s="141"/>
      <c r="G48" s="141"/>
      <c r="H48" s="141"/>
      <c r="I48" s="141"/>
      <c r="J48" s="141"/>
      <c r="L48" s="129">
        <f t="shared" si="1"/>
        <v>0</v>
      </c>
      <c r="M48" s="129"/>
    </row>
    <row r="49" spans="1:13" x14ac:dyDescent="0.2">
      <c r="A49" s="135" t="s">
        <v>375</v>
      </c>
      <c r="B49" s="125"/>
      <c r="C49" s="142"/>
      <c r="D49" s="162"/>
      <c r="E49" s="142"/>
      <c r="F49" s="141"/>
      <c r="G49" s="141"/>
      <c r="H49" s="141"/>
      <c r="I49" s="141"/>
      <c r="J49" s="141"/>
      <c r="L49" s="129">
        <f t="shared" si="1"/>
        <v>0</v>
      </c>
      <c r="M49" s="129"/>
    </row>
    <row r="50" spans="1:13" x14ac:dyDescent="0.2">
      <c r="A50" s="135" t="s">
        <v>376</v>
      </c>
      <c r="B50" s="125"/>
      <c r="C50" s="142"/>
      <c r="D50" s="162"/>
      <c r="E50" s="142"/>
      <c r="F50" s="141"/>
      <c r="G50" s="141"/>
      <c r="H50" s="141"/>
      <c r="I50" s="141"/>
      <c r="J50" s="141"/>
      <c r="L50" s="129">
        <f t="shared" si="1"/>
        <v>0</v>
      </c>
      <c r="M50" s="129"/>
    </row>
    <row r="51" spans="1:13" x14ac:dyDescent="0.2">
      <c r="A51" s="135" t="s">
        <v>377</v>
      </c>
      <c r="B51" s="125"/>
      <c r="C51" s="142"/>
      <c r="D51" s="162"/>
      <c r="E51" s="142"/>
      <c r="F51" s="141"/>
      <c r="G51" s="141"/>
      <c r="H51" s="141"/>
      <c r="I51" s="141"/>
      <c r="J51" s="141"/>
      <c r="L51" s="129">
        <f t="shared" si="1"/>
        <v>0</v>
      </c>
      <c r="M51" s="129"/>
    </row>
    <row r="52" spans="1:13" ht="13.5" thickBot="1" x14ac:dyDescent="0.25">
      <c r="A52" s="136" t="s">
        <v>378</v>
      </c>
      <c r="B52" s="126"/>
      <c r="C52" s="144"/>
      <c r="D52" s="163"/>
      <c r="E52" s="144"/>
      <c r="F52" s="143"/>
      <c r="G52" s="143"/>
      <c r="H52" s="143"/>
      <c r="I52" s="143"/>
      <c r="J52" s="143"/>
      <c r="L52" s="129">
        <f t="shared" si="1"/>
        <v>0</v>
      </c>
      <c r="M52" s="129"/>
    </row>
    <row r="53" spans="1:13" x14ac:dyDescent="0.2">
      <c r="A53" s="125" t="s">
        <v>379</v>
      </c>
      <c r="B53" s="125"/>
      <c r="C53" s="142">
        <v>285500</v>
      </c>
      <c r="D53" s="162"/>
      <c r="E53" s="142"/>
      <c r="F53" s="141"/>
      <c r="G53" s="141"/>
      <c r="H53" s="141"/>
      <c r="I53" s="141"/>
      <c r="J53" s="141"/>
      <c r="L53" s="129">
        <f t="shared" si="1"/>
        <v>0</v>
      </c>
      <c r="M53" s="129"/>
    </row>
    <row r="54" spans="1:13" x14ac:dyDescent="0.2">
      <c r="A54" s="125" t="s">
        <v>380</v>
      </c>
      <c r="B54" s="125"/>
      <c r="C54" s="142">
        <f>'Total by SU'!C54</f>
        <v>176123</v>
      </c>
      <c r="D54" s="162"/>
      <c r="E54" s="142"/>
      <c r="F54" s="141"/>
      <c r="G54" s="141"/>
      <c r="H54" s="141"/>
      <c r="I54" s="141"/>
      <c r="J54" s="141"/>
      <c r="L54" s="129">
        <f t="shared" si="1"/>
        <v>0</v>
      </c>
      <c r="M54" s="129"/>
    </row>
    <row r="55" spans="1:13" x14ac:dyDescent="0.2">
      <c r="A55" s="543" t="s">
        <v>766</v>
      </c>
      <c r="B55" s="125"/>
      <c r="C55" s="142">
        <f>'Total by SU'!C61</f>
        <v>0</v>
      </c>
      <c r="D55" s="162"/>
      <c r="E55" s="142"/>
      <c r="F55" s="141"/>
      <c r="G55" s="141"/>
      <c r="H55" s="141"/>
      <c r="I55" s="141"/>
      <c r="J55" s="172"/>
      <c r="L55" s="129"/>
      <c r="M55" s="129"/>
    </row>
    <row r="56" spans="1:13" x14ac:dyDescent="0.2">
      <c r="A56" s="543" t="s">
        <v>830</v>
      </c>
      <c r="B56" s="125"/>
      <c r="C56" s="142">
        <f>'Total by SU'!C55</f>
        <v>0</v>
      </c>
      <c r="D56" s="162"/>
      <c r="E56" s="142"/>
      <c r="F56" s="141"/>
      <c r="G56" s="141"/>
      <c r="H56" s="141"/>
      <c r="I56" s="141"/>
      <c r="J56" s="172"/>
      <c r="L56" s="129"/>
      <c r="M56" s="129"/>
    </row>
    <row r="57" spans="1:13" x14ac:dyDescent="0.2">
      <c r="A57" s="543" t="s">
        <v>828</v>
      </c>
      <c r="B57" s="125"/>
      <c r="C57" s="142">
        <f>'Total by SU'!C56</f>
        <v>0</v>
      </c>
      <c r="D57" s="162"/>
      <c r="E57" s="142"/>
      <c r="F57" s="141"/>
      <c r="G57" s="141"/>
      <c r="H57" s="141"/>
      <c r="I57" s="141"/>
      <c r="J57" s="172"/>
      <c r="L57" s="129"/>
      <c r="M57" s="129"/>
    </row>
    <row r="58" spans="1:13" x14ac:dyDescent="0.2">
      <c r="A58" s="543" t="s">
        <v>829</v>
      </c>
      <c r="B58" s="125"/>
      <c r="C58" s="142">
        <f>'Total by SU'!C57</f>
        <v>0</v>
      </c>
      <c r="D58" s="162"/>
      <c r="E58" s="142"/>
      <c r="F58" s="141"/>
      <c r="G58" s="141"/>
      <c r="H58" s="141"/>
      <c r="I58" s="141"/>
      <c r="J58" s="172"/>
      <c r="L58" s="129"/>
      <c r="M58" s="129"/>
    </row>
    <row r="59" spans="1:13" x14ac:dyDescent="0.2">
      <c r="A59" s="543" t="s">
        <v>831</v>
      </c>
      <c r="B59" s="125"/>
      <c r="C59" s="142">
        <f>'Total by SU'!C58</f>
        <v>0</v>
      </c>
      <c r="D59" s="162"/>
      <c r="E59" s="142"/>
      <c r="F59" s="141"/>
      <c r="G59" s="141"/>
      <c r="H59" s="141"/>
      <c r="I59" s="141"/>
      <c r="J59" s="172"/>
      <c r="L59" s="129"/>
      <c r="M59" s="129"/>
    </row>
    <row r="60" spans="1:13" x14ac:dyDescent="0.2">
      <c r="A60" s="125" t="s">
        <v>747</v>
      </c>
      <c r="B60" s="125"/>
      <c r="C60" s="142">
        <f>'Total by SU'!C59</f>
        <v>0</v>
      </c>
      <c r="D60" s="162"/>
      <c r="E60" s="142"/>
      <c r="F60" s="141"/>
      <c r="G60" s="141"/>
      <c r="H60" s="141"/>
      <c r="I60" s="141"/>
      <c r="J60" s="172"/>
      <c r="L60" s="129"/>
      <c r="M60" s="129"/>
    </row>
    <row r="61" spans="1:13" x14ac:dyDescent="0.2">
      <c r="A61" s="125" t="s">
        <v>745</v>
      </c>
      <c r="B61" s="125"/>
      <c r="C61" s="142">
        <f>'Total by SU'!C60</f>
        <v>0</v>
      </c>
      <c r="D61" s="162"/>
      <c r="E61" s="142"/>
      <c r="F61" s="141"/>
      <c r="G61" s="141"/>
      <c r="H61" s="141"/>
      <c r="I61" s="141"/>
      <c r="J61" s="172"/>
      <c r="L61" s="129"/>
      <c r="M61" s="129"/>
    </row>
    <row r="62" spans="1:13" x14ac:dyDescent="0.2">
      <c r="A62" s="543" t="s">
        <v>820</v>
      </c>
      <c r="B62" s="125"/>
      <c r="C62" s="142">
        <f>'Total by SU'!C62</f>
        <v>10000</v>
      </c>
      <c r="D62" s="162"/>
      <c r="E62" s="142"/>
      <c r="F62" s="141"/>
      <c r="G62" s="141"/>
      <c r="H62" s="141"/>
      <c r="I62" s="141"/>
      <c r="J62" s="172"/>
      <c r="L62" s="129"/>
      <c r="M62" s="129"/>
    </row>
    <row r="63" spans="1:13" x14ac:dyDescent="0.2">
      <c r="A63" s="543" t="s">
        <v>821</v>
      </c>
      <c r="B63" s="125"/>
      <c r="C63" s="142">
        <f>'Total by SU'!C63</f>
        <v>6000</v>
      </c>
      <c r="D63" s="162"/>
      <c r="E63" s="142"/>
      <c r="F63" s="141"/>
      <c r="G63" s="141"/>
      <c r="H63" s="141"/>
      <c r="I63" s="141"/>
      <c r="J63" s="172"/>
      <c r="L63" s="129"/>
      <c r="M63" s="129"/>
    </row>
    <row r="64" spans="1:13" x14ac:dyDescent="0.2">
      <c r="A64" s="560" t="s">
        <v>833</v>
      </c>
      <c r="B64" s="125"/>
      <c r="C64" s="142">
        <f>'Total by SU'!C64</f>
        <v>0</v>
      </c>
      <c r="D64" s="162"/>
      <c r="E64" s="142"/>
      <c r="F64" s="141"/>
      <c r="G64" s="141"/>
      <c r="H64" s="141"/>
      <c r="I64" s="141"/>
      <c r="J64" s="172"/>
      <c r="L64" s="129"/>
      <c r="M64" s="129"/>
    </row>
    <row r="65" spans="1:13" x14ac:dyDescent="0.2">
      <c r="A65" s="543" t="s">
        <v>832</v>
      </c>
      <c r="B65" s="125"/>
      <c r="C65" s="142">
        <f>'Total by SU'!C65</f>
        <v>0</v>
      </c>
      <c r="D65" s="162"/>
      <c r="E65" s="142"/>
      <c r="F65" s="141"/>
      <c r="G65" s="141"/>
      <c r="H65" s="141"/>
      <c r="I65" s="141"/>
      <c r="J65" s="172"/>
      <c r="L65" s="129"/>
      <c r="M65" s="129"/>
    </row>
    <row r="66" spans="1:13" x14ac:dyDescent="0.2">
      <c r="A66" s="543" t="s">
        <v>746</v>
      </c>
      <c r="B66" s="125"/>
      <c r="C66" s="142">
        <f>'Total by SU'!C66</f>
        <v>0</v>
      </c>
      <c r="D66" s="162"/>
      <c r="E66" s="142"/>
      <c r="F66" s="141"/>
      <c r="G66" s="141"/>
      <c r="H66" s="141"/>
      <c r="I66" s="141"/>
      <c r="J66" s="172"/>
      <c r="L66" s="129"/>
      <c r="M66" s="129"/>
    </row>
    <row r="67" spans="1:13" x14ac:dyDescent="0.2">
      <c r="A67" s="543"/>
      <c r="B67" s="125"/>
      <c r="C67" s="142"/>
      <c r="D67" s="162"/>
      <c r="E67" s="142"/>
      <c r="F67" s="141"/>
      <c r="G67" s="141"/>
      <c r="H67" s="141"/>
      <c r="I67" s="141"/>
      <c r="J67" s="172"/>
      <c r="L67" s="129"/>
      <c r="M67" s="129"/>
    </row>
    <row r="68" spans="1:13" x14ac:dyDescent="0.2">
      <c r="A68" s="125" t="s">
        <v>381</v>
      </c>
      <c r="B68" s="125"/>
      <c r="C68" s="162"/>
      <c r="D68" s="162"/>
      <c r="E68" s="141"/>
      <c r="F68" s="141"/>
      <c r="G68" s="141"/>
      <c r="H68" s="141"/>
      <c r="I68" s="141"/>
      <c r="J68" s="141"/>
      <c r="L68" s="129">
        <f t="shared" si="1"/>
        <v>0</v>
      </c>
      <c r="M68" s="129"/>
    </row>
    <row r="69" spans="1:13" x14ac:dyDescent="0.2">
      <c r="A69" s="543" t="s">
        <v>822</v>
      </c>
      <c r="B69" s="125"/>
      <c r="C69" s="162"/>
      <c r="D69" s="162"/>
      <c r="E69" s="141"/>
      <c r="F69" s="141"/>
      <c r="G69" s="141"/>
      <c r="H69" s="141"/>
      <c r="I69" s="141"/>
      <c r="J69" s="141"/>
      <c r="L69" s="129">
        <f t="shared" si="1"/>
        <v>0</v>
      </c>
      <c r="M69" s="129"/>
    </row>
    <row r="70" spans="1:13" ht="13.5" thickBot="1" x14ac:dyDescent="0.25">
      <c r="A70" s="137" t="s">
        <v>382</v>
      </c>
      <c r="B70" s="138"/>
      <c r="C70" s="527">
        <v>660316</v>
      </c>
      <c r="D70" s="164"/>
      <c r="E70" s="145"/>
      <c r="F70" s="145"/>
      <c r="G70" s="145"/>
      <c r="H70" s="145"/>
      <c r="I70" s="145"/>
      <c r="J70" s="145"/>
      <c r="L70" s="129">
        <f t="shared" si="1"/>
        <v>0</v>
      </c>
      <c r="M70" s="129"/>
    </row>
    <row r="71" spans="1:13" ht="13.5" thickTop="1" x14ac:dyDescent="0.2">
      <c r="A71" s="146" t="s">
        <v>383</v>
      </c>
      <c r="B71" s="90"/>
      <c r="C71" s="147">
        <f>SUM(C43:C70)</f>
        <v>1137939</v>
      </c>
      <c r="D71" s="439">
        <f t="shared" ref="D71:J71" si="2">SUM(D1:D70)</f>
        <v>501011.13120897434</v>
      </c>
      <c r="E71" s="147">
        <f t="shared" si="2"/>
        <v>3265289.5</v>
      </c>
      <c r="F71" s="147">
        <f t="shared" si="2"/>
        <v>712795.02000000014</v>
      </c>
      <c r="G71" s="147">
        <f t="shared" si="2"/>
        <v>522043</v>
      </c>
      <c r="H71" s="147">
        <f t="shared" si="2"/>
        <v>599348.37593821355</v>
      </c>
      <c r="I71" s="147">
        <f t="shared" si="2"/>
        <v>171697.1999999999</v>
      </c>
      <c r="J71" s="147">
        <f t="shared" si="2"/>
        <v>2345830.540181444</v>
      </c>
      <c r="L71" s="129">
        <f>SUM(D71:J71)</f>
        <v>8118014.7673286321</v>
      </c>
      <c r="M71" s="129">
        <f>SUM(M1:M70)</f>
        <v>8118014.7673286321</v>
      </c>
    </row>
    <row r="72" spans="1:13" x14ac:dyDescent="0.2">
      <c r="L72" s="129"/>
    </row>
    <row r="73" spans="1:13" x14ac:dyDescent="0.2">
      <c r="L73" s="129"/>
    </row>
    <row r="74" spans="1:13" x14ac:dyDescent="0.2">
      <c r="A74" t="s">
        <v>361</v>
      </c>
      <c r="E74" s="129">
        <f>J71</f>
        <v>2345830.540181444</v>
      </c>
    </row>
    <row r="75" spans="1:13" x14ac:dyDescent="0.2">
      <c r="A75" t="s">
        <v>362</v>
      </c>
      <c r="E75" s="129">
        <f>F71+I71</f>
        <v>884492.22</v>
      </c>
    </row>
    <row r="76" spans="1:13" x14ac:dyDescent="0.2">
      <c r="A76" t="s">
        <v>363</v>
      </c>
      <c r="E76" s="129">
        <f>G71</f>
        <v>522043</v>
      </c>
    </row>
    <row r="77" spans="1:13" ht="13.5" thickBot="1" x14ac:dyDescent="0.25">
      <c r="A77" s="130" t="s">
        <v>360</v>
      </c>
      <c r="B77" s="130"/>
      <c r="C77" s="166"/>
      <c r="D77" s="166"/>
      <c r="E77" s="127">
        <f>E71+H71</f>
        <v>3864637.8759382134</v>
      </c>
    </row>
    <row r="78" spans="1:13" x14ac:dyDescent="0.2">
      <c r="A78" t="s">
        <v>6</v>
      </c>
      <c r="E78" s="129">
        <f>SUM(E74:E77)</f>
        <v>7617003.6361196572</v>
      </c>
    </row>
    <row r="80" spans="1:13" x14ac:dyDescent="0.2">
      <c r="A80" t="s">
        <v>361</v>
      </c>
      <c r="E80" s="129">
        <f>J71</f>
        <v>2345830.540181444</v>
      </c>
    </row>
    <row r="81" spans="1:5" x14ac:dyDescent="0.2">
      <c r="A81" t="s">
        <v>363</v>
      </c>
      <c r="E81" s="129">
        <f>G71</f>
        <v>522043</v>
      </c>
    </row>
    <row r="82" spans="1:5" ht="13.5" thickBot="1" x14ac:dyDescent="0.25">
      <c r="A82" s="130" t="s">
        <v>360</v>
      </c>
      <c r="B82" s="130"/>
      <c r="C82" s="166"/>
      <c r="D82" s="166"/>
      <c r="E82" s="127">
        <f>E71-E69-E70+H71</f>
        <v>3864637.8759382134</v>
      </c>
    </row>
    <row r="83" spans="1:5" x14ac:dyDescent="0.2">
      <c r="A83" s="528" t="s">
        <v>692</v>
      </c>
      <c r="B83" s="171"/>
      <c r="C83" s="442"/>
      <c r="D83" s="442"/>
      <c r="E83" s="172">
        <f>D71</f>
        <v>501011.13120897434</v>
      </c>
    </row>
    <row r="84" spans="1:5" x14ac:dyDescent="0.2">
      <c r="A84" t="s">
        <v>751</v>
      </c>
      <c r="E84" s="129">
        <f>SUM(E80:E83)</f>
        <v>7233522.5473286314</v>
      </c>
    </row>
    <row r="85" spans="1:5" x14ac:dyDescent="0.2">
      <c r="A85" t="s">
        <v>362</v>
      </c>
      <c r="E85" s="129">
        <f>E75</f>
        <v>884492.22</v>
      </c>
    </row>
    <row r="86" spans="1:5" x14ac:dyDescent="0.2">
      <c r="A86" t="s">
        <v>748</v>
      </c>
      <c r="E86" s="129">
        <f>SUM(C55:C69)</f>
        <v>16000</v>
      </c>
    </row>
    <row r="87" spans="1:5" x14ac:dyDescent="0.2">
      <c r="A87" t="s">
        <v>374</v>
      </c>
      <c r="E87" s="129">
        <f>C48</f>
        <v>0</v>
      </c>
    </row>
    <row r="88" spans="1:5" x14ac:dyDescent="0.2">
      <c r="A88" t="s">
        <v>749</v>
      </c>
      <c r="E88" s="129">
        <f>SUM(C53:C54)</f>
        <v>461623</v>
      </c>
    </row>
    <row r="89" spans="1:5" ht="13.5" thickBot="1" x14ac:dyDescent="0.25">
      <c r="A89" s="130" t="s">
        <v>382</v>
      </c>
      <c r="B89" s="130"/>
      <c r="C89" s="166"/>
      <c r="D89" s="443"/>
      <c r="E89" s="127">
        <f>C70</f>
        <v>660316</v>
      </c>
    </row>
    <row r="90" spans="1:5" x14ac:dyDescent="0.2">
      <c r="A90" s="528" t="s">
        <v>750</v>
      </c>
      <c r="B90" s="171"/>
      <c r="C90" s="442"/>
      <c r="D90" s="442"/>
      <c r="E90" s="172">
        <f>SUM(E84:E89)</f>
        <v>9255953.7673286311</v>
      </c>
    </row>
    <row r="92" spans="1:5" x14ac:dyDescent="0.2">
      <c r="A92" s="124" t="s">
        <v>752</v>
      </c>
      <c r="E92" s="172">
        <v>10981915</v>
      </c>
    </row>
  </sheetData>
  <phoneticPr fontId="19" type="noConversion"/>
  <pageMargins left="0.75" right="0.75" top="1" bottom="1" header="0.5" footer="0.5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chem site information</vt:lpstr>
      <vt:lpstr>FY12 chem site net costs</vt:lpstr>
      <vt:lpstr>Eco site information</vt:lpstr>
      <vt:lpstr>FY12 Eco site costs</vt:lpstr>
      <vt:lpstr>SW sites</vt:lpstr>
      <vt:lpstr>FY12 sampling by SU</vt:lpstr>
      <vt:lpstr>MRB reports</vt:lpstr>
      <vt:lpstr>Total by report</vt:lpstr>
      <vt:lpstr>FY12 reports by SU</vt:lpstr>
      <vt:lpstr>MRB lead scientists</vt:lpstr>
      <vt:lpstr>Total by SU</vt:lpstr>
      <vt:lpstr>Total by MRB</vt:lpstr>
    </vt:vector>
  </TitlesOfParts>
  <Company>US Geological Survey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Reutter</dc:creator>
  <cp:lastModifiedBy>David C Reutter</cp:lastModifiedBy>
  <cp:lastPrinted>2007-03-28T14:09:05Z</cp:lastPrinted>
  <dcterms:created xsi:type="dcterms:W3CDTF">2004-05-03T14:53:22Z</dcterms:created>
  <dcterms:modified xsi:type="dcterms:W3CDTF">2011-05-31T14:15:29Z</dcterms:modified>
</cp:coreProperties>
</file>