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" yWindow="195" windowWidth="18900" windowHeight="10125" tabRatio="963"/>
  </bookViews>
  <sheets>
    <sheet name="chem site information" sheetId="11" r:id="rId1"/>
    <sheet name="FY11 chem site net costs" sheetId="10" r:id="rId2"/>
    <sheet name="Eco site information" sheetId="13" r:id="rId3"/>
    <sheet name="FY11 Eco site net costs" sheetId="12" r:id="rId4"/>
    <sheet name="SW sites" sheetId="5" r:id="rId5"/>
    <sheet name="FY11 sampling by SU" sheetId="6" r:id="rId6"/>
    <sheet name="MRB reports" sheetId="1" r:id="rId7"/>
    <sheet name="Total by report" sheetId="3" r:id="rId8"/>
    <sheet name="FY11 reports by SU" sheetId="7" r:id="rId9"/>
    <sheet name="MRB lead scientists" sheetId="2" r:id="rId10"/>
    <sheet name="Total by SU" sheetId="8" r:id="rId11"/>
    <sheet name="Total by MRB" sheetId="9" r:id="rId12"/>
  </sheets>
  <definedNames>
    <definedName name="_xlnm._FilterDatabase" localSheetId="0" hidden="1">'chem site information'!$A$1:$AJ$1</definedName>
    <definedName name="_xlnm._FilterDatabase" localSheetId="2" hidden="1">'Eco site information'!$Z$2:$AB$60</definedName>
    <definedName name="_xlnm._FilterDatabase" localSheetId="1" hidden="1">'FY11 chem site net costs'!$A$1:$R$119</definedName>
    <definedName name="_xlnm._FilterDatabase" localSheetId="3" hidden="1">'FY11 Eco site net costs'!$A$1:$S$1</definedName>
    <definedName name="_xlnm._FilterDatabase" localSheetId="8" hidden="1">'FY11 reports by SU'!$A$2:$L$139</definedName>
    <definedName name="_xlnm._FilterDatabase" localSheetId="5" hidden="1">'FY11 sampling by SU'!#REF!</definedName>
    <definedName name="_xlnm._FilterDatabase" localSheetId="6" hidden="1">'MRB reports'!$A$3:$R$177</definedName>
    <definedName name="_xlnm._FilterDatabase" localSheetId="4" hidden="1">'SW sites'!$A$3:$J$125</definedName>
    <definedName name="_xlnm._FilterDatabase" localSheetId="7" hidden="1">'Total by report'!#REF!</definedName>
  </definedNames>
  <calcPr calcId="125725"/>
</workbook>
</file>

<file path=xl/calcChain.xml><?xml version="1.0" encoding="utf-8"?>
<calcChain xmlns="http://schemas.openxmlformats.org/spreadsheetml/2006/main">
  <c r="C57" i="9"/>
  <c r="C58"/>
  <c r="C59"/>
  <c r="C60"/>
  <c r="C61"/>
  <c r="C62"/>
  <c r="C63"/>
  <c r="C64"/>
  <c r="C65"/>
  <c r="C66"/>
  <c r="C67"/>
  <c r="C56"/>
  <c r="J27" l="1"/>
  <c r="J47"/>
  <c r="L47" s="1"/>
  <c r="G8" l="1"/>
  <c r="G13" i="8"/>
  <c r="H24" i="5"/>
  <c r="J47" i="8" l="1"/>
  <c r="L47" s="1"/>
  <c r="J26" l="1"/>
  <c r="AC133" i="1" l="1"/>
  <c r="U133"/>
  <c r="L133"/>
  <c r="I48" i="7" l="1"/>
  <c r="H48"/>
  <c r="I93"/>
  <c r="G93"/>
  <c r="F93"/>
  <c r="P110"/>
  <c r="P107"/>
  <c r="I9"/>
  <c r="I10"/>
  <c r="H10"/>
  <c r="H9"/>
  <c r="I78"/>
  <c r="I79"/>
  <c r="H79"/>
  <c r="H78"/>
  <c r="I61"/>
  <c r="H61"/>
  <c r="I51"/>
  <c r="I52"/>
  <c r="H52"/>
  <c r="H51"/>
  <c r="I41"/>
  <c r="I42"/>
  <c r="H42"/>
  <c r="H41"/>
  <c r="I31"/>
  <c r="I32"/>
  <c r="H32"/>
  <c r="H31"/>
  <c r="I13"/>
  <c r="H13"/>
  <c r="L48"/>
  <c r="L117"/>
  <c r="K117" s="1"/>
  <c r="L118"/>
  <c r="K118" s="1"/>
  <c r="L116"/>
  <c r="K116" s="1"/>
  <c r="I116"/>
  <c r="I117"/>
  <c r="I118"/>
  <c r="H117"/>
  <c r="H118"/>
  <c r="H116"/>
  <c r="G116"/>
  <c r="G117"/>
  <c r="G118"/>
  <c r="F117"/>
  <c r="M117" s="1"/>
  <c r="O117" s="1"/>
  <c r="F118"/>
  <c r="M118" s="1"/>
  <c r="O118" s="1"/>
  <c r="F116"/>
  <c r="L112"/>
  <c r="K112" s="1"/>
  <c r="I112"/>
  <c r="H112"/>
  <c r="G112"/>
  <c r="F112"/>
  <c r="M112" s="1"/>
  <c r="O112" s="1"/>
  <c r="L113"/>
  <c r="K113" s="1"/>
  <c r="I113"/>
  <c r="H113"/>
  <c r="G113"/>
  <c r="F113"/>
  <c r="L94"/>
  <c r="K94" s="1"/>
  <c r="L93"/>
  <c r="K93" s="1"/>
  <c r="I94"/>
  <c r="H94"/>
  <c r="H93"/>
  <c r="G94"/>
  <c r="F94"/>
  <c r="L90"/>
  <c r="K90" s="1"/>
  <c r="L89"/>
  <c r="K89" s="1"/>
  <c r="L88"/>
  <c r="K88" s="1"/>
  <c r="I88"/>
  <c r="I89"/>
  <c r="I90"/>
  <c r="H90"/>
  <c r="H89"/>
  <c r="H88"/>
  <c r="G88"/>
  <c r="G89"/>
  <c r="G90"/>
  <c r="F90"/>
  <c r="F89"/>
  <c r="F88"/>
  <c r="L52"/>
  <c r="K52" s="1"/>
  <c r="G52"/>
  <c r="F52"/>
  <c r="G9"/>
  <c r="G10"/>
  <c r="G13"/>
  <c r="I75"/>
  <c r="I76"/>
  <c r="I77"/>
  <c r="H76"/>
  <c r="H77"/>
  <c r="H75"/>
  <c r="L71"/>
  <c r="L72"/>
  <c r="L70"/>
  <c r="J70"/>
  <c r="H71"/>
  <c r="I71"/>
  <c r="H72"/>
  <c r="I72"/>
  <c r="I70"/>
  <c r="H70"/>
  <c r="G70"/>
  <c r="G71"/>
  <c r="G72"/>
  <c r="F71"/>
  <c r="F72"/>
  <c r="F70"/>
  <c r="H28" i="3"/>
  <c r="G27"/>
  <c r="O27" s="1"/>
  <c r="F27"/>
  <c r="N27" s="1"/>
  <c r="E27"/>
  <c r="M27" s="1"/>
  <c r="D27"/>
  <c r="L27" s="1"/>
  <c r="C27"/>
  <c r="K27" s="1"/>
  <c r="P27" s="1"/>
  <c r="L181" i="1"/>
  <c r="L180"/>
  <c r="L179"/>
  <c r="AC181"/>
  <c r="AC180"/>
  <c r="AC179"/>
  <c r="U181"/>
  <c r="U180"/>
  <c r="U179"/>
  <c r="AS182"/>
  <c r="AS181"/>
  <c r="AS180"/>
  <c r="AS179"/>
  <c r="AK182"/>
  <c r="AK181"/>
  <c r="AK180"/>
  <c r="AK179"/>
  <c r="AK178"/>
  <c r="AS183"/>
  <c r="AQ183"/>
  <c r="AP183"/>
  <c r="AO183"/>
  <c r="AN183"/>
  <c r="AM183"/>
  <c r="AK183"/>
  <c r="AI183"/>
  <c r="AH183"/>
  <c r="AG183"/>
  <c r="AF183"/>
  <c r="AE183"/>
  <c r="AC183"/>
  <c r="AA183"/>
  <c r="Z183"/>
  <c r="Y183"/>
  <c r="X183"/>
  <c r="W183"/>
  <c r="U183"/>
  <c r="R183"/>
  <c r="Q183"/>
  <c r="P183"/>
  <c r="O183"/>
  <c r="N183"/>
  <c r="L183"/>
  <c r="J183"/>
  <c r="I183"/>
  <c r="H183"/>
  <c r="G183"/>
  <c r="F183"/>
  <c r="I27" i="3" l="1"/>
  <c r="Q27" s="1"/>
  <c r="M70" i="7"/>
  <c r="O70" s="1"/>
  <c r="M71"/>
  <c r="O71" s="1"/>
  <c r="M88"/>
  <c r="O88" s="1"/>
  <c r="M90"/>
  <c r="O90" s="1"/>
  <c r="M93"/>
  <c r="O93" s="1"/>
  <c r="M113"/>
  <c r="O113" s="1"/>
  <c r="M52"/>
  <c r="O52" s="1"/>
  <c r="M89"/>
  <c r="O89" s="1"/>
  <c r="M94"/>
  <c r="O94" s="1"/>
  <c r="M116"/>
  <c r="O116" s="1"/>
  <c r="M72"/>
  <c r="O72" s="1"/>
  <c r="L78" l="1"/>
  <c r="K78" s="1"/>
  <c r="L79"/>
  <c r="K79" s="1"/>
  <c r="G78"/>
  <c r="G79"/>
  <c r="F78"/>
  <c r="M78" s="1"/>
  <c r="O78" s="1"/>
  <c r="F79"/>
  <c r="M79" s="1"/>
  <c r="O79" s="1"/>
  <c r="L76"/>
  <c r="L77"/>
  <c r="G77"/>
  <c r="F77"/>
  <c r="G76"/>
  <c r="F76"/>
  <c r="G75"/>
  <c r="F75"/>
  <c r="L75"/>
  <c r="G61"/>
  <c r="F61"/>
  <c r="L61"/>
  <c r="K61" s="1"/>
  <c r="L51"/>
  <c r="G51"/>
  <c r="F51"/>
  <c r="L41"/>
  <c r="L42"/>
  <c r="G48"/>
  <c r="F48"/>
  <c r="G42"/>
  <c r="F42"/>
  <c r="L31"/>
  <c r="L32"/>
  <c r="G41"/>
  <c r="F41"/>
  <c r="G31"/>
  <c r="F31"/>
  <c r="G32"/>
  <c r="F32"/>
  <c r="L13"/>
  <c r="K13" s="1"/>
  <c r="F13"/>
  <c r="M13" s="1"/>
  <c r="O13" s="1"/>
  <c r="L9"/>
  <c r="F9"/>
  <c r="F10"/>
  <c r="M10" s="1"/>
  <c r="O10" s="1"/>
  <c r="L10"/>
  <c r="K10" s="1"/>
  <c r="L57" i="1"/>
  <c r="AO18"/>
  <c r="AN18"/>
  <c r="AM18"/>
  <c r="AS16"/>
  <c r="AS15"/>
  <c r="AS14"/>
  <c r="AS13"/>
  <c r="AS12"/>
  <c r="AS11"/>
  <c r="AS10"/>
  <c r="U16"/>
  <c r="U15"/>
  <c r="U14"/>
  <c r="U13"/>
  <c r="U12"/>
  <c r="U11"/>
  <c r="U10"/>
  <c r="U18" s="1"/>
  <c r="D5" i="3" s="1"/>
  <c r="L5" s="1"/>
  <c r="AC16" i="1"/>
  <c r="AC15"/>
  <c r="AC14"/>
  <c r="AC13"/>
  <c r="AC12"/>
  <c r="AC11"/>
  <c r="AC10"/>
  <c r="AK16"/>
  <c r="AK15"/>
  <c r="AK14"/>
  <c r="AK13"/>
  <c r="AK12"/>
  <c r="AK11"/>
  <c r="AK10"/>
  <c r="AK48"/>
  <c r="AK47"/>
  <c r="AK46"/>
  <c r="AK45"/>
  <c r="AK44"/>
  <c r="AK43"/>
  <c r="AK42"/>
  <c r="AG18"/>
  <c r="AF18"/>
  <c r="AE18"/>
  <c r="AA18"/>
  <c r="Z18"/>
  <c r="AQ18"/>
  <c r="AP18"/>
  <c r="AI18"/>
  <c r="AH18"/>
  <c r="Y18"/>
  <c r="X18"/>
  <c r="W18"/>
  <c r="R18"/>
  <c r="Q18"/>
  <c r="P18"/>
  <c r="O18"/>
  <c r="N18"/>
  <c r="L18"/>
  <c r="C5" i="3" s="1"/>
  <c r="K5" s="1"/>
  <c r="J18" i="1"/>
  <c r="I18"/>
  <c r="H18"/>
  <c r="G18"/>
  <c r="F18"/>
  <c r="F23"/>
  <c r="G23"/>
  <c r="H23"/>
  <c r="I23"/>
  <c r="J23"/>
  <c r="N23"/>
  <c r="O23"/>
  <c r="P23"/>
  <c r="Q23"/>
  <c r="R23"/>
  <c r="W23"/>
  <c r="X23"/>
  <c r="Y23"/>
  <c r="Z23"/>
  <c r="AA23"/>
  <c r="AE23"/>
  <c r="AF23"/>
  <c r="AG23"/>
  <c r="AH23"/>
  <c r="AI23"/>
  <c r="AM23"/>
  <c r="AN23"/>
  <c r="AO23"/>
  <c r="AP23"/>
  <c r="AQ23"/>
  <c r="AR135"/>
  <c r="AQ135"/>
  <c r="AP135"/>
  <c r="AO135"/>
  <c r="AN135"/>
  <c r="AM135"/>
  <c r="AI135"/>
  <c r="AH135"/>
  <c r="AG135"/>
  <c r="AF135"/>
  <c r="AE135"/>
  <c r="AA135"/>
  <c r="Z135"/>
  <c r="Y135"/>
  <c r="X135"/>
  <c r="W135"/>
  <c r="R135"/>
  <c r="Q135"/>
  <c r="P135"/>
  <c r="O135"/>
  <c r="N135"/>
  <c r="K135"/>
  <c r="J135"/>
  <c r="I135"/>
  <c r="H135"/>
  <c r="G135"/>
  <c r="F135"/>
  <c r="U134"/>
  <c r="L134"/>
  <c r="AS133"/>
  <c r="AK133"/>
  <c r="AS132"/>
  <c r="AK132"/>
  <c r="AC132"/>
  <c r="U132"/>
  <c r="L132"/>
  <c r="AS131"/>
  <c r="AK131"/>
  <c r="AC131"/>
  <c r="U131"/>
  <c r="L131"/>
  <c r="AC135"/>
  <c r="E21" i="3" s="1"/>
  <c r="M21" l="1"/>
  <c r="U135" i="1"/>
  <c r="D21" i="3" s="1"/>
  <c r="L21" s="1"/>
  <c r="L135" i="1"/>
  <c r="C21" i="3" s="1"/>
  <c r="K21" s="1"/>
  <c r="AC18" i="1"/>
  <c r="E5" i="3" s="1"/>
  <c r="M5" s="1"/>
  <c r="M61" i="7"/>
  <c r="AS18" i="1"/>
  <c r="G5" i="3" s="1"/>
  <c r="O5" s="1"/>
  <c r="AK18" i="1"/>
  <c r="F5" i="3" s="1"/>
  <c r="N5" s="1"/>
  <c r="AS135" i="1"/>
  <c r="G21" i="3" s="1"/>
  <c r="O21" s="1"/>
  <c r="AK135" i="1"/>
  <c r="F21" i="3" s="1"/>
  <c r="N21" s="1"/>
  <c r="P21" l="1"/>
  <c r="P5"/>
  <c r="I21"/>
  <c r="Q21" s="1"/>
  <c r="I5"/>
  <c r="Q5" s="1"/>
  <c r="AS78" i="1"/>
  <c r="AS77"/>
  <c r="AS76"/>
  <c r="AS75"/>
  <c r="AS74"/>
  <c r="AS73"/>
  <c r="AK78"/>
  <c r="AK77"/>
  <c r="AK76"/>
  <c r="AK75"/>
  <c r="AK74"/>
  <c r="AK73"/>
  <c r="AK79" s="1"/>
  <c r="F13" i="3" s="1"/>
  <c r="N13" s="1"/>
  <c r="AS79" i="1"/>
  <c r="G13" i="3" s="1"/>
  <c r="O13" s="1"/>
  <c r="AQ79" i="1"/>
  <c r="AP79"/>
  <c r="AO79"/>
  <c r="AN79"/>
  <c r="AM79"/>
  <c r="AI79"/>
  <c r="AH79"/>
  <c r="AG79"/>
  <c r="AF79"/>
  <c r="AE79"/>
  <c r="AC79"/>
  <c r="E13" i="3" s="1"/>
  <c r="M13" s="1"/>
  <c r="AA79" i="1"/>
  <c r="Z79"/>
  <c r="Y79"/>
  <c r="X79"/>
  <c r="W79"/>
  <c r="U79"/>
  <c r="D13" i="3" s="1"/>
  <c r="L13" s="1"/>
  <c r="R79" i="1"/>
  <c r="Q79"/>
  <c r="P79"/>
  <c r="O79"/>
  <c r="N79"/>
  <c r="L79"/>
  <c r="C13" i="3" s="1"/>
  <c r="J79" i="1"/>
  <c r="I79"/>
  <c r="H79"/>
  <c r="G79"/>
  <c r="F79"/>
  <c r="L120"/>
  <c r="L119"/>
  <c r="L118"/>
  <c r="L117"/>
  <c r="L116"/>
  <c r="L115"/>
  <c r="U120"/>
  <c r="U119"/>
  <c r="U118"/>
  <c r="U117"/>
  <c r="U116"/>
  <c r="U115"/>
  <c r="AC120"/>
  <c r="AC119"/>
  <c r="AC118"/>
  <c r="AC117"/>
  <c r="AC116"/>
  <c r="AC115"/>
  <c r="AK120"/>
  <c r="AK119"/>
  <c r="AK117"/>
  <c r="AK115"/>
  <c r="L122"/>
  <c r="C19" i="3" s="1"/>
  <c r="AA122" i="1"/>
  <c r="AI122"/>
  <c r="AP122"/>
  <c r="AH122"/>
  <c r="Z122"/>
  <c r="J122"/>
  <c r="I122"/>
  <c r="R122"/>
  <c r="Q122"/>
  <c r="U122"/>
  <c r="D19" i="3" s="1"/>
  <c r="L19" s="1"/>
  <c r="AC122" i="1"/>
  <c r="E19" i="3" s="1"/>
  <c r="M19" s="1"/>
  <c r="AO122" i="1"/>
  <c r="AN122"/>
  <c r="AM122"/>
  <c r="AG122"/>
  <c r="AF122"/>
  <c r="AE122"/>
  <c r="Y122"/>
  <c r="X122"/>
  <c r="W122"/>
  <c r="P122"/>
  <c r="O122"/>
  <c r="N122"/>
  <c r="G122"/>
  <c r="F122"/>
  <c r="H122"/>
  <c r="AS120"/>
  <c r="AS119"/>
  <c r="AS118"/>
  <c r="AS117"/>
  <c r="AS116"/>
  <c r="AS115"/>
  <c r="AQ57"/>
  <c r="AO57"/>
  <c r="AN57"/>
  <c r="AM57"/>
  <c r="AS43"/>
  <c r="AS42"/>
  <c r="AS48"/>
  <c r="AS47"/>
  <c r="AS46"/>
  <c r="AS45"/>
  <c r="AS44"/>
  <c r="AQ50"/>
  <c r="AP50"/>
  <c r="AO50"/>
  <c r="AN50"/>
  <c r="AM50"/>
  <c r="AK50"/>
  <c r="F10" i="3" s="1"/>
  <c r="N10" s="1"/>
  <c r="AI50" i="1"/>
  <c r="AH50"/>
  <c r="AG50"/>
  <c r="AF50"/>
  <c r="AE50"/>
  <c r="AC50"/>
  <c r="E10" i="3" s="1"/>
  <c r="M10" s="1"/>
  <c r="AA50" i="1"/>
  <c r="Z50"/>
  <c r="Y50"/>
  <c r="X50"/>
  <c r="W50"/>
  <c r="U50"/>
  <c r="D10" i="3" s="1"/>
  <c r="L10" s="1"/>
  <c r="R50" i="1"/>
  <c r="Q50"/>
  <c r="P50"/>
  <c r="O50"/>
  <c r="N50"/>
  <c r="L50"/>
  <c r="C10" i="3" s="1"/>
  <c r="J50" i="1"/>
  <c r="I50"/>
  <c r="H50"/>
  <c r="G50"/>
  <c r="F50"/>
  <c r="AQ177"/>
  <c r="AP177"/>
  <c r="AO177"/>
  <c r="AN177"/>
  <c r="AM177"/>
  <c r="AS175"/>
  <c r="AS174"/>
  <c r="AS173"/>
  <c r="AS172"/>
  <c r="AS171"/>
  <c r="AQ169"/>
  <c r="AP169"/>
  <c r="AO169"/>
  <c r="AN169"/>
  <c r="AM169"/>
  <c r="AS167"/>
  <c r="AS166"/>
  <c r="AS165"/>
  <c r="AS169" s="1"/>
  <c r="G25" i="3" s="1"/>
  <c r="O25" s="1"/>
  <c r="AQ163" i="1"/>
  <c r="AP163"/>
  <c r="AO163"/>
  <c r="AN163"/>
  <c r="AM163"/>
  <c r="AS161"/>
  <c r="AS160"/>
  <c r="AS159"/>
  <c r="AS158"/>
  <c r="AS157"/>
  <c r="AS156"/>
  <c r="AS155"/>
  <c r="AS154"/>
  <c r="AS153"/>
  <c r="AS152"/>
  <c r="AS163" s="1"/>
  <c r="G24" i="3" s="1"/>
  <c r="O24" s="1"/>
  <c r="AQ150" i="1"/>
  <c r="AP150"/>
  <c r="AO150"/>
  <c r="AN150"/>
  <c r="AM150"/>
  <c r="AS148"/>
  <c r="AS147"/>
  <c r="AS146"/>
  <c r="AS150" s="1"/>
  <c r="G23" i="3" s="1"/>
  <c r="O23" s="1"/>
  <c r="AR144" i="1"/>
  <c r="AQ144"/>
  <c r="AP144"/>
  <c r="AO144"/>
  <c r="AN144"/>
  <c r="AM144"/>
  <c r="AS142"/>
  <c r="AS141"/>
  <c r="AS140"/>
  <c r="AS139"/>
  <c r="AS138"/>
  <c r="AS137"/>
  <c r="AR129"/>
  <c r="AQ129"/>
  <c r="AP129"/>
  <c r="AO129"/>
  <c r="AN129"/>
  <c r="AM129"/>
  <c r="AS127"/>
  <c r="AS126"/>
  <c r="AS125"/>
  <c r="AS124"/>
  <c r="AS129" s="1"/>
  <c r="G20" i="3" s="1"/>
  <c r="O20" s="1"/>
  <c r="AQ113" i="1"/>
  <c r="AQ122" s="1"/>
  <c r="AP113"/>
  <c r="AO113"/>
  <c r="AN113"/>
  <c r="AM113"/>
  <c r="AS111"/>
  <c r="AS110"/>
  <c r="AS109"/>
  <c r="AS108"/>
  <c r="AS107"/>
  <c r="AS106"/>
  <c r="AS105"/>
  <c r="AS104"/>
  <c r="AS103"/>
  <c r="AQ101"/>
  <c r="AP101"/>
  <c r="AO101"/>
  <c r="AN101"/>
  <c r="AM101"/>
  <c r="AS99"/>
  <c r="AS98"/>
  <c r="AS101" s="1"/>
  <c r="G16" i="3" s="1"/>
  <c r="O16" s="1"/>
  <c r="AQ96" i="1"/>
  <c r="AP96"/>
  <c r="AO96"/>
  <c r="AN96"/>
  <c r="AM96"/>
  <c r="AS94"/>
  <c r="AS93"/>
  <c r="AS92"/>
  <c r="AS91"/>
  <c r="AQ89"/>
  <c r="AP89"/>
  <c r="AO89"/>
  <c r="AN89"/>
  <c r="AM89"/>
  <c r="AS87"/>
  <c r="AS86"/>
  <c r="AS89" s="1"/>
  <c r="G17" i="3" s="1"/>
  <c r="O17" s="1"/>
  <c r="AQ84" i="1"/>
  <c r="AP84"/>
  <c r="AO84"/>
  <c r="AN84"/>
  <c r="AM84"/>
  <c r="AS83"/>
  <c r="AS82"/>
  <c r="AS81"/>
  <c r="AS84" s="1"/>
  <c r="G15" i="3" s="1"/>
  <c r="O15" s="1"/>
  <c r="AQ72" i="1"/>
  <c r="AP72"/>
  <c r="AO72"/>
  <c r="AN72"/>
  <c r="AM72"/>
  <c r="AS70"/>
  <c r="AS69"/>
  <c r="AS68"/>
  <c r="AS67"/>
  <c r="AS66"/>
  <c r="AQ64"/>
  <c r="AP64"/>
  <c r="AO64"/>
  <c r="AN64"/>
  <c r="AM64"/>
  <c r="AS62"/>
  <c r="AS61"/>
  <c r="AS60"/>
  <c r="AS59"/>
  <c r="AS64" s="1"/>
  <c r="G11" i="3" s="1"/>
  <c r="O11" s="1"/>
  <c r="AP57" i="1"/>
  <c r="AS55"/>
  <c r="AS54"/>
  <c r="AS53"/>
  <c r="AS52"/>
  <c r="AQ40"/>
  <c r="AP40"/>
  <c r="AO40"/>
  <c r="AN40"/>
  <c r="AM40"/>
  <c r="AS38"/>
  <c r="AS37"/>
  <c r="AS36"/>
  <c r="AS35"/>
  <c r="AS34"/>
  <c r="AS33"/>
  <c r="AQ31"/>
  <c r="AP31"/>
  <c r="AO31"/>
  <c r="AN31"/>
  <c r="AM31"/>
  <c r="AS29"/>
  <c r="AS28"/>
  <c r="AS27"/>
  <c r="AS26"/>
  <c r="AS25"/>
  <c r="AS31" s="1"/>
  <c r="G6" i="3" s="1"/>
  <c r="O6" s="1"/>
  <c r="AS21" i="1"/>
  <c r="AS20"/>
  <c r="AS23" s="1"/>
  <c r="G7" i="3" s="1"/>
  <c r="O7" s="1"/>
  <c r="AQ8" i="1"/>
  <c r="AP8"/>
  <c r="AO8"/>
  <c r="AN8"/>
  <c r="AM8"/>
  <c r="AS6"/>
  <c r="AS5"/>
  <c r="AS4"/>
  <c r="AS57" l="1"/>
  <c r="G8" i="3" s="1"/>
  <c r="O8" s="1"/>
  <c r="AS8" i="1"/>
  <c r="G4" i="3" s="1"/>
  <c r="K19"/>
  <c r="K13"/>
  <c r="P13" s="1"/>
  <c r="I13"/>
  <c r="K10"/>
  <c r="AS96" i="1"/>
  <c r="G14" i="3" s="1"/>
  <c r="O14" s="1"/>
  <c r="AS113" i="1"/>
  <c r="G18" i="3" s="1"/>
  <c r="O18" s="1"/>
  <c r="AS50" i="1"/>
  <c r="G10" i="3" s="1"/>
  <c r="O10" s="1"/>
  <c r="AK122" i="1"/>
  <c r="F19" i="3" s="1"/>
  <c r="N19" s="1"/>
  <c r="AS122" i="1"/>
  <c r="G19" i="3" s="1"/>
  <c r="AS40" i="1"/>
  <c r="G9" i="3" s="1"/>
  <c r="O9" s="1"/>
  <c r="AS72" i="1"/>
  <c r="G12" i="3" s="1"/>
  <c r="O12" s="1"/>
  <c r="AS144" i="1"/>
  <c r="G22" i="3" s="1"/>
  <c r="O22" s="1"/>
  <c r="AS177" i="1"/>
  <c r="G26" i="3" s="1"/>
  <c r="O26" s="1"/>
  <c r="O19" l="1"/>
  <c r="G28"/>
  <c r="Q13"/>
  <c r="O4"/>
  <c r="I10"/>
  <c r="P19"/>
  <c r="P10"/>
  <c r="Q10" s="1"/>
  <c r="I19"/>
  <c r="AS184" i="1"/>
  <c r="AK127"/>
  <c r="AK70"/>
  <c r="AK94"/>
  <c r="AK99"/>
  <c r="AK38"/>
  <c r="H58" i="5"/>
  <c r="I58"/>
  <c r="O28" i="3" l="1"/>
  <c r="Q19"/>
  <c r="D42" i="9"/>
  <c r="J6" i="5" l="1"/>
  <c r="D21" i="8" l="1"/>
  <c r="L37" i="1" l="1"/>
  <c r="F163" l="1"/>
  <c r="G163"/>
  <c r="H163"/>
  <c r="I163"/>
  <c r="J163"/>
  <c r="N163"/>
  <c r="O163"/>
  <c r="P163"/>
  <c r="Q163"/>
  <c r="R163"/>
  <c r="W163"/>
  <c r="X163"/>
  <c r="Y163"/>
  <c r="Z163"/>
  <c r="AA163"/>
  <c r="AE163"/>
  <c r="AF163"/>
  <c r="AG163"/>
  <c r="AH163"/>
  <c r="AI163"/>
  <c r="AC157"/>
  <c r="AK157"/>
  <c r="AI101" l="1"/>
  <c r="AH101"/>
  <c r="AG101"/>
  <c r="AF101"/>
  <c r="AE101"/>
  <c r="X101"/>
  <c r="S101"/>
  <c r="R101"/>
  <c r="Q101"/>
  <c r="P101"/>
  <c r="O101"/>
  <c r="N101"/>
  <c r="K101"/>
  <c r="J101"/>
  <c r="I101"/>
  <c r="G101"/>
  <c r="H101"/>
  <c r="F101"/>
  <c r="AA101"/>
  <c r="AB101"/>
  <c r="Z101"/>
  <c r="Y101"/>
  <c r="W101"/>
  <c r="U100"/>
  <c r="L100"/>
  <c r="AK98"/>
  <c r="AK101" s="1"/>
  <c r="F16" i="3" s="1"/>
  <c r="AC98" i="1"/>
  <c r="AC101" s="1"/>
  <c r="E16" i="3" s="1"/>
  <c r="U98" i="1"/>
  <c r="U101" s="1"/>
  <c r="D16" i="3" s="1"/>
  <c r="L16" s="1"/>
  <c r="L98" i="1"/>
  <c r="L101" s="1"/>
  <c r="C16" i="3" s="1"/>
  <c r="I16" s="1"/>
  <c r="K76" i="7"/>
  <c r="K51"/>
  <c r="K48"/>
  <c r="K32"/>
  <c r="K9"/>
  <c r="P91"/>
  <c r="M9"/>
  <c r="O9" s="1"/>
  <c r="M32"/>
  <c r="O32" s="1"/>
  <c r="AI177" i="1"/>
  <c r="AH177"/>
  <c r="AG177"/>
  <c r="AF177"/>
  <c r="AE177"/>
  <c r="AK175"/>
  <c r="AK174"/>
  <c r="AK173"/>
  <c r="AK172"/>
  <c r="AK171"/>
  <c r="AI169"/>
  <c r="AH169"/>
  <c r="AG169"/>
  <c r="AF169"/>
  <c r="AE169"/>
  <c r="AK167"/>
  <c r="AK166"/>
  <c r="AK165"/>
  <c r="AK161"/>
  <c r="AK160"/>
  <c r="AK159"/>
  <c r="AK158"/>
  <c r="AK156"/>
  <c r="AK155"/>
  <c r="AK154"/>
  <c r="AK153"/>
  <c r="AK152"/>
  <c r="AI150"/>
  <c r="AH150"/>
  <c r="AG150"/>
  <c r="AF150"/>
  <c r="AE150"/>
  <c r="AK148"/>
  <c r="AK147"/>
  <c r="AK146"/>
  <c r="AJ144"/>
  <c r="AI144"/>
  <c r="AH144"/>
  <c r="AG144"/>
  <c r="AF144"/>
  <c r="AE144"/>
  <c r="AK142"/>
  <c r="AK141"/>
  <c r="AK140"/>
  <c r="AK139"/>
  <c r="AK138"/>
  <c r="AK137"/>
  <c r="AI129"/>
  <c r="AH129"/>
  <c r="AG129"/>
  <c r="AF129"/>
  <c r="AE129"/>
  <c r="AK126"/>
  <c r="AK125"/>
  <c r="AK124"/>
  <c r="AI113"/>
  <c r="AH113"/>
  <c r="AG113"/>
  <c r="AF113"/>
  <c r="AE113"/>
  <c r="AK111"/>
  <c r="AK110"/>
  <c r="AK109"/>
  <c r="AK108"/>
  <c r="AK107"/>
  <c r="AK106"/>
  <c r="AK105"/>
  <c r="AK104"/>
  <c r="AK103"/>
  <c r="AI96"/>
  <c r="AH96"/>
  <c r="AG96"/>
  <c r="AF96"/>
  <c r="AE96"/>
  <c r="AK93"/>
  <c r="AK92"/>
  <c r="AK91"/>
  <c r="AI89"/>
  <c r="AH89"/>
  <c r="AG89"/>
  <c r="AF89"/>
  <c r="AE89"/>
  <c r="AK87"/>
  <c r="AK86"/>
  <c r="AI84"/>
  <c r="AH84"/>
  <c r="AG84"/>
  <c r="AF84"/>
  <c r="AE84"/>
  <c r="AK83"/>
  <c r="AK82"/>
  <c r="AK81"/>
  <c r="AI72"/>
  <c r="AH72"/>
  <c r="AG72"/>
  <c r="AF72"/>
  <c r="AE72"/>
  <c r="AK69"/>
  <c r="AK68"/>
  <c r="AK67"/>
  <c r="AK66"/>
  <c r="AI64"/>
  <c r="AH64"/>
  <c r="AG64"/>
  <c r="AF64"/>
  <c r="AE64"/>
  <c r="AK62"/>
  <c r="AK61"/>
  <c r="AK60"/>
  <c r="AK59"/>
  <c r="AI57"/>
  <c r="AH57"/>
  <c r="AG57"/>
  <c r="AF57"/>
  <c r="AE57"/>
  <c r="AK55"/>
  <c r="AK54"/>
  <c r="AK53"/>
  <c r="AK52"/>
  <c r="AK57" s="1"/>
  <c r="AI40"/>
  <c r="AH40"/>
  <c r="AG40"/>
  <c r="AF40"/>
  <c r="AE40"/>
  <c r="AK37"/>
  <c r="AK36"/>
  <c r="AK35"/>
  <c r="AK34"/>
  <c r="AK33"/>
  <c r="AI31"/>
  <c r="AH31"/>
  <c r="AG31"/>
  <c r="AF31"/>
  <c r="AE31"/>
  <c r="AK29"/>
  <c r="AK28"/>
  <c r="AK27"/>
  <c r="AK26"/>
  <c r="AK25"/>
  <c r="AK21"/>
  <c r="AK20"/>
  <c r="AK23" s="1"/>
  <c r="AI8"/>
  <c r="AH8"/>
  <c r="AG8"/>
  <c r="AF8"/>
  <c r="AE8"/>
  <c r="AK6"/>
  <c r="AK5"/>
  <c r="AK4"/>
  <c r="C71" i="8"/>
  <c r="K41" i="7"/>
  <c r="C55" i="9"/>
  <c r="C54"/>
  <c r="H21" i="5"/>
  <c r="H22"/>
  <c r="H23"/>
  <c r="E8" i="6"/>
  <c r="O8" s="1"/>
  <c r="H31" i="5"/>
  <c r="H32"/>
  <c r="H33"/>
  <c r="H34"/>
  <c r="I31"/>
  <c r="I32"/>
  <c r="I33"/>
  <c r="I34"/>
  <c r="H59"/>
  <c r="H60"/>
  <c r="H61"/>
  <c r="E19" i="6"/>
  <c r="O19" s="1"/>
  <c r="I59" i="5"/>
  <c r="I60"/>
  <c r="I61"/>
  <c r="F19" i="6"/>
  <c r="P19" s="1"/>
  <c r="H66" i="5"/>
  <c r="H67"/>
  <c r="E21" i="6" s="1"/>
  <c r="I66" i="5"/>
  <c r="I67"/>
  <c r="F21" i="6" s="1"/>
  <c r="P21" s="1"/>
  <c r="H102" i="5"/>
  <c r="H103"/>
  <c r="H104"/>
  <c r="I102"/>
  <c r="I103"/>
  <c r="I104"/>
  <c r="F34" i="6" s="1"/>
  <c r="P34" s="1"/>
  <c r="H4" i="5"/>
  <c r="H5"/>
  <c r="H6"/>
  <c r="H7"/>
  <c r="H8"/>
  <c r="H9"/>
  <c r="H10"/>
  <c r="H11"/>
  <c r="H12"/>
  <c r="H25"/>
  <c r="H26"/>
  <c r="H27"/>
  <c r="H9" i="6"/>
  <c r="R9" s="1"/>
  <c r="H81" i="5"/>
  <c r="H82"/>
  <c r="H83"/>
  <c r="H84"/>
  <c r="I81"/>
  <c r="I82"/>
  <c r="I83"/>
  <c r="I84"/>
  <c r="H108"/>
  <c r="H109"/>
  <c r="H110"/>
  <c r="I108"/>
  <c r="I109"/>
  <c r="I110"/>
  <c r="H115"/>
  <c r="H116"/>
  <c r="H117"/>
  <c r="H118"/>
  <c r="I115"/>
  <c r="I116"/>
  <c r="I117"/>
  <c r="I118"/>
  <c r="H44"/>
  <c r="H45"/>
  <c r="H46"/>
  <c r="H47"/>
  <c r="I44"/>
  <c r="I45"/>
  <c r="I46"/>
  <c r="I47"/>
  <c r="H52"/>
  <c r="H53"/>
  <c r="H54"/>
  <c r="I52"/>
  <c r="I53"/>
  <c r="I54"/>
  <c r="H62"/>
  <c r="H63"/>
  <c r="H64"/>
  <c r="H65"/>
  <c r="I62"/>
  <c r="I63"/>
  <c r="I64"/>
  <c r="I65"/>
  <c r="H68"/>
  <c r="H69"/>
  <c r="I68"/>
  <c r="I69"/>
  <c r="H22" i="6"/>
  <c r="R22" s="1"/>
  <c r="H120" i="5"/>
  <c r="H121"/>
  <c r="I120"/>
  <c r="I121"/>
  <c r="H55"/>
  <c r="H56"/>
  <c r="H57"/>
  <c r="I55"/>
  <c r="I56"/>
  <c r="I57"/>
  <c r="H87"/>
  <c r="H88"/>
  <c r="H89"/>
  <c r="I87"/>
  <c r="I88"/>
  <c r="I89"/>
  <c r="H17"/>
  <c r="H18"/>
  <c r="H19"/>
  <c r="H20"/>
  <c r="I17"/>
  <c r="I18"/>
  <c r="I19"/>
  <c r="I20"/>
  <c r="P20" i="7"/>
  <c r="H39" i="5"/>
  <c r="H40"/>
  <c r="I39"/>
  <c r="I40"/>
  <c r="H122"/>
  <c r="H123"/>
  <c r="H124"/>
  <c r="H125"/>
  <c r="I122"/>
  <c r="I123"/>
  <c r="I124"/>
  <c r="I125"/>
  <c r="H41"/>
  <c r="H42"/>
  <c r="H43"/>
  <c r="I41"/>
  <c r="I42"/>
  <c r="I43"/>
  <c r="H71"/>
  <c r="H72"/>
  <c r="H73"/>
  <c r="H74"/>
  <c r="I71"/>
  <c r="I72"/>
  <c r="I73"/>
  <c r="I74"/>
  <c r="E29" i="6"/>
  <c r="O29" s="1"/>
  <c r="I86" i="5"/>
  <c r="H94"/>
  <c r="H95"/>
  <c r="H96"/>
  <c r="H97"/>
  <c r="I94"/>
  <c r="I95"/>
  <c r="I96"/>
  <c r="I97"/>
  <c r="H78"/>
  <c r="E26" i="6" s="1"/>
  <c r="O26" s="1"/>
  <c r="I77" i="5"/>
  <c r="I78"/>
  <c r="H28"/>
  <c r="H29"/>
  <c r="H30"/>
  <c r="I28"/>
  <c r="I29"/>
  <c r="I30"/>
  <c r="H10" i="6"/>
  <c r="R10" s="1"/>
  <c r="H98" i="5"/>
  <c r="H99"/>
  <c r="H100"/>
  <c r="H101"/>
  <c r="I98"/>
  <c r="I99"/>
  <c r="I100"/>
  <c r="I101"/>
  <c r="H105"/>
  <c r="H106"/>
  <c r="H107"/>
  <c r="I105"/>
  <c r="I106"/>
  <c r="I107"/>
  <c r="H13"/>
  <c r="H14"/>
  <c r="H15"/>
  <c r="I13"/>
  <c r="I14"/>
  <c r="I15"/>
  <c r="H48"/>
  <c r="H49"/>
  <c r="H50"/>
  <c r="H51"/>
  <c r="I48"/>
  <c r="I49"/>
  <c r="I50"/>
  <c r="I51"/>
  <c r="H75"/>
  <c r="H76"/>
  <c r="I75"/>
  <c r="I76"/>
  <c r="H90"/>
  <c r="H91"/>
  <c r="H92"/>
  <c r="H93"/>
  <c r="I90"/>
  <c r="I91"/>
  <c r="I92"/>
  <c r="I93"/>
  <c r="H35"/>
  <c r="H36"/>
  <c r="H37"/>
  <c r="H38"/>
  <c r="I35"/>
  <c r="I36"/>
  <c r="I37"/>
  <c r="I38"/>
  <c r="M75" i="7"/>
  <c r="O75" s="1"/>
  <c r="M77"/>
  <c r="O77" s="1"/>
  <c r="H79" i="5"/>
  <c r="H80"/>
  <c r="I79"/>
  <c r="I80"/>
  <c r="H112"/>
  <c r="H113"/>
  <c r="I112"/>
  <c r="I113"/>
  <c r="O37" i="6"/>
  <c r="E7" i="9" s="1"/>
  <c r="R37" i="6"/>
  <c r="H7" i="9" s="1"/>
  <c r="H114" i="5"/>
  <c r="E39" i="6" s="1"/>
  <c r="I114" i="5"/>
  <c r="F39" i="6" s="1"/>
  <c r="P39" s="1"/>
  <c r="H39"/>
  <c r="R39" s="1"/>
  <c r="H70" i="5"/>
  <c r="E23" i="6" s="1"/>
  <c r="I70" i="5"/>
  <c r="F23" i="6" s="1"/>
  <c r="P23" s="1"/>
  <c r="H23"/>
  <c r="R23" s="1"/>
  <c r="M48" i="7"/>
  <c r="O48" s="1"/>
  <c r="P49" s="1"/>
  <c r="H119" i="5"/>
  <c r="E41" i="6" s="1"/>
  <c r="I119" i="5"/>
  <c r="F41" i="6" s="1"/>
  <c r="P41" s="1"/>
  <c r="H41"/>
  <c r="R41" s="1"/>
  <c r="E90" i="9"/>
  <c r="I9" i="5"/>
  <c r="I10"/>
  <c r="I11"/>
  <c r="I12"/>
  <c r="M21" i="8"/>
  <c r="E89"/>
  <c r="E88"/>
  <c r="E86"/>
  <c r="E87"/>
  <c r="M43"/>
  <c r="M44"/>
  <c r="M45"/>
  <c r="M46"/>
  <c r="AC25" i="1"/>
  <c r="AC26"/>
  <c r="AC27"/>
  <c r="AC28"/>
  <c r="AC29"/>
  <c r="J100" i="5"/>
  <c r="H33" i="6" s="1"/>
  <c r="AC87" i="1"/>
  <c r="J39" i="5"/>
  <c r="H13" i="6" s="1"/>
  <c r="R13" s="1"/>
  <c r="J121" i="5"/>
  <c r="H42" i="6" s="1"/>
  <c r="R42" s="1"/>
  <c r="J105" i="5"/>
  <c r="J76"/>
  <c r="J47"/>
  <c r="J18"/>
  <c r="J23"/>
  <c r="J103"/>
  <c r="J104"/>
  <c r="J59"/>
  <c r="J60"/>
  <c r="J67"/>
  <c r="H21" i="6" s="1"/>
  <c r="R21" s="1"/>
  <c r="J31" i="5"/>
  <c r="J32"/>
  <c r="J34"/>
  <c r="J4"/>
  <c r="J10"/>
  <c r="J12"/>
  <c r="J108"/>
  <c r="H36" i="6" s="1"/>
  <c r="R36" s="1"/>
  <c r="J81" i="5"/>
  <c r="J82"/>
  <c r="J83"/>
  <c r="J117"/>
  <c r="H40" i="6" s="1"/>
  <c r="R40" s="1"/>
  <c r="J55" i="5"/>
  <c r="J56"/>
  <c r="J62"/>
  <c r="J63"/>
  <c r="J87"/>
  <c r="H30" i="6" s="1"/>
  <c r="J44" i="5"/>
  <c r="J45"/>
  <c r="J52"/>
  <c r="J53"/>
  <c r="J54"/>
  <c r="J16"/>
  <c r="J124"/>
  <c r="H43" i="6" s="1"/>
  <c r="R43" s="1"/>
  <c r="J97" i="5"/>
  <c r="H32" i="6" s="1"/>
  <c r="R32" s="1"/>
  <c r="J72" i="5"/>
  <c r="J74"/>
  <c r="J85"/>
  <c r="J86"/>
  <c r="J41"/>
  <c r="J42"/>
  <c r="J107"/>
  <c r="J77"/>
  <c r="H26" i="6" s="1"/>
  <c r="J13" i="5"/>
  <c r="J14"/>
  <c r="J75"/>
  <c r="H25" i="6" s="1"/>
  <c r="R25" s="1"/>
  <c r="J92" i="5"/>
  <c r="H31" i="6" s="1"/>
  <c r="R31" s="1"/>
  <c r="J49" i="5"/>
  <c r="J50"/>
  <c r="J79"/>
  <c r="H27" i="6" s="1"/>
  <c r="J35" i="5"/>
  <c r="J36"/>
  <c r="J38"/>
  <c r="J112"/>
  <c r="H38" i="6" s="1"/>
  <c r="J21" i="5"/>
  <c r="H8" i="6" s="1"/>
  <c r="R8" s="1"/>
  <c r="K6" i="3"/>
  <c r="C8"/>
  <c r="AC53" i="1"/>
  <c r="AC54"/>
  <c r="AC55"/>
  <c r="AC86"/>
  <c r="AC89" s="1"/>
  <c r="E17" i="3" s="1"/>
  <c r="M17" s="1"/>
  <c r="AC138" i="1"/>
  <c r="AC137"/>
  <c r="I25" i="5"/>
  <c r="I26"/>
  <c r="I24"/>
  <c r="I22"/>
  <c r="I23"/>
  <c r="I8"/>
  <c r="I5"/>
  <c r="I6"/>
  <c r="I7"/>
  <c r="I4"/>
  <c r="U29" i="1"/>
  <c r="U28"/>
  <c r="U27"/>
  <c r="U26"/>
  <c r="U31" s="1"/>
  <c r="D6" i="3" s="1"/>
  <c r="U25" i="1"/>
  <c r="AA31"/>
  <c r="Z31"/>
  <c r="Y31"/>
  <c r="X31"/>
  <c r="W31"/>
  <c r="R31"/>
  <c r="Q31"/>
  <c r="P31"/>
  <c r="O31"/>
  <c r="N31"/>
  <c r="L31"/>
  <c r="J31"/>
  <c r="I31"/>
  <c r="H31"/>
  <c r="G31"/>
  <c r="F31"/>
  <c r="K42" i="7"/>
  <c r="K31"/>
  <c r="AC139" i="1"/>
  <c r="AC140"/>
  <c r="AC141"/>
  <c r="AC142"/>
  <c r="AC124"/>
  <c r="AC52"/>
  <c r="U55"/>
  <c r="U54"/>
  <c r="U53"/>
  <c r="U52"/>
  <c r="U57" s="1"/>
  <c r="R57"/>
  <c r="Q57"/>
  <c r="P57"/>
  <c r="O57"/>
  <c r="N57"/>
  <c r="U87"/>
  <c r="U89" s="1"/>
  <c r="D17" i="3" s="1"/>
  <c r="U86" i="1"/>
  <c r="AA89"/>
  <c r="Z89"/>
  <c r="Y89"/>
  <c r="X89"/>
  <c r="W89"/>
  <c r="R89"/>
  <c r="Q89"/>
  <c r="P89"/>
  <c r="O89"/>
  <c r="N89"/>
  <c r="L89"/>
  <c r="C17" i="3" s="1"/>
  <c r="J89" i="1"/>
  <c r="I89"/>
  <c r="H89"/>
  <c r="G89"/>
  <c r="F89"/>
  <c r="U142"/>
  <c r="U141"/>
  <c r="U140"/>
  <c r="U139"/>
  <c r="U138"/>
  <c r="U137"/>
  <c r="G144"/>
  <c r="H144"/>
  <c r="I144"/>
  <c r="J144"/>
  <c r="K144"/>
  <c r="L144"/>
  <c r="C22" i="3" s="1"/>
  <c r="M144" i="1"/>
  <c r="N144"/>
  <c r="O144"/>
  <c r="P144"/>
  <c r="Q144"/>
  <c r="R144"/>
  <c r="V144"/>
  <c r="W144"/>
  <c r="X144"/>
  <c r="Y144"/>
  <c r="Z144"/>
  <c r="AA144"/>
  <c r="AB144"/>
  <c r="F144"/>
  <c r="G129"/>
  <c r="H129"/>
  <c r="I129"/>
  <c r="J129"/>
  <c r="K129"/>
  <c r="L124"/>
  <c r="L125"/>
  <c r="L126"/>
  <c r="L128"/>
  <c r="N129"/>
  <c r="O129"/>
  <c r="P129"/>
  <c r="Q129"/>
  <c r="R129"/>
  <c r="U124"/>
  <c r="U125"/>
  <c r="U126"/>
  <c r="U128"/>
  <c r="W129"/>
  <c r="X129"/>
  <c r="Y129"/>
  <c r="Z129"/>
  <c r="AA129"/>
  <c r="AC125"/>
  <c r="AC126"/>
  <c r="F129"/>
  <c r="AC81"/>
  <c r="AC82"/>
  <c r="AA84"/>
  <c r="Z84"/>
  <c r="Y84"/>
  <c r="X84"/>
  <c r="W84"/>
  <c r="U81"/>
  <c r="U82"/>
  <c r="U83"/>
  <c r="R84"/>
  <c r="Q84"/>
  <c r="P84"/>
  <c r="O84"/>
  <c r="N84"/>
  <c r="L81"/>
  <c r="L82"/>
  <c r="L83"/>
  <c r="J84"/>
  <c r="I84"/>
  <c r="H84"/>
  <c r="G84"/>
  <c r="F84"/>
  <c r="AA57"/>
  <c r="Z57"/>
  <c r="Y57"/>
  <c r="X57"/>
  <c r="W57"/>
  <c r="U33"/>
  <c r="U34"/>
  <c r="U35"/>
  <c r="U36"/>
  <c r="U37"/>
  <c r="U39"/>
  <c r="R40"/>
  <c r="Q40"/>
  <c r="P40"/>
  <c r="O40"/>
  <c r="N40"/>
  <c r="H14" i="2"/>
  <c r="G3" s="1"/>
  <c r="H15"/>
  <c r="G4" s="1"/>
  <c r="H16"/>
  <c r="G5" s="1"/>
  <c r="H17"/>
  <c r="G6" s="1"/>
  <c r="H18"/>
  <c r="G7" s="1"/>
  <c r="H19"/>
  <c r="G8" s="1"/>
  <c r="H8" s="1"/>
  <c r="H20"/>
  <c r="G9" s="1"/>
  <c r="H13"/>
  <c r="G2" s="1"/>
  <c r="U157" i="1"/>
  <c r="M60" i="13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M3"/>
  <c r="Q42" i="6"/>
  <c r="N42"/>
  <c r="P101" i="7"/>
  <c r="Q40" i="6"/>
  <c r="N40"/>
  <c r="H3" i="2"/>
  <c r="Q43" i="6"/>
  <c r="N43"/>
  <c r="F24" i="9" s="1"/>
  <c r="P122" i="7"/>
  <c r="Q38" i="6"/>
  <c r="N38"/>
  <c r="P83" i="7"/>
  <c r="Q35" i="6"/>
  <c r="N35"/>
  <c r="H7" i="2"/>
  <c r="Q33" i="6"/>
  <c r="N33"/>
  <c r="F33" i="9" s="1"/>
  <c r="P14" i="7"/>
  <c r="Q31" i="6"/>
  <c r="N31"/>
  <c r="F38" i="9" s="1"/>
  <c r="Q27" i="6"/>
  <c r="N27"/>
  <c r="F38" i="8" s="1"/>
  <c r="Q25" i="6"/>
  <c r="N25"/>
  <c r="F37" i="9" s="1"/>
  <c r="Q16" i="6"/>
  <c r="N16"/>
  <c r="Q12"/>
  <c r="N12"/>
  <c r="H9" i="2"/>
  <c r="Q10" i="6"/>
  <c r="N10"/>
  <c r="F32" i="9" s="1"/>
  <c r="Q6" i="6"/>
  <c r="N6"/>
  <c r="P17" i="7"/>
  <c r="Q41" i="6"/>
  <c r="N41"/>
  <c r="F31" i="9" s="1"/>
  <c r="U148" i="1"/>
  <c r="Q32" i="6"/>
  <c r="N32"/>
  <c r="Q30"/>
  <c r="N30"/>
  <c r="Q29"/>
  <c r="N29"/>
  <c r="Q26"/>
  <c r="N26"/>
  <c r="Q24"/>
  <c r="N24"/>
  <c r="U106" i="1"/>
  <c r="H5" i="2"/>
  <c r="Q18" i="6"/>
  <c r="N18"/>
  <c r="P29" i="7"/>
  <c r="Q14" i="6"/>
  <c r="N14"/>
  <c r="H6" i="2"/>
  <c r="Q13" i="6"/>
  <c r="N13"/>
  <c r="F23" i="9" s="1"/>
  <c r="Q7" i="6"/>
  <c r="N7"/>
  <c r="F22" i="9" s="1"/>
  <c r="Q39" i="6"/>
  <c r="N39"/>
  <c r="Q36"/>
  <c r="N36"/>
  <c r="F12" i="9" s="1"/>
  <c r="Q28" i="6"/>
  <c r="N28"/>
  <c r="Q23"/>
  <c r="N23"/>
  <c r="F25" i="9" s="1"/>
  <c r="Q9" i="6"/>
  <c r="N9"/>
  <c r="S9" s="1"/>
  <c r="Q5"/>
  <c r="N5"/>
  <c r="F9" i="9" s="1"/>
  <c r="Q4" i="6"/>
  <c r="N4"/>
  <c r="Q15"/>
  <c r="N15"/>
  <c r="S15" s="1"/>
  <c r="Q17"/>
  <c r="N17"/>
  <c r="S17" s="1"/>
  <c r="H4" i="2"/>
  <c r="Q19" i="6"/>
  <c r="N19"/>
  <c r="P36" i="7"/>
  <c r="J6" i="8" s="1"/>
  <c r="Q20" i="6"/>
  <c r="N20"/>
  <c r="S20" s="1"/>
  <c r="P39" i="7"/>
  <c r="Q21" i="6"/>
  <c r="N21"/>
  <c r="H2" i="2"/>
  <c r="Q22" i="6"/>
  <c r="N22"/>
  <c r="S22" s="1"/>
  <c r="O45" i="7"/>
  <c r="P46" s="1"/>
  <c r="Q34" i="6"/>
  <c r="N34"/>
  <c r="P26" i="7"/>
  <c r="Q37" i="6"/>
  <c r="N37"/>
  <c r="F11" i="8" s="1"/>
  <c r="Q11" i="6"/>
  <c r="N11"/>
  <c r="O61" i="7"/>
  <c r="P62" s="1"/>
  <c r="Q8" i="6"/>
  <c r="N8"/>
  <c r="L42" i="9"/>
  <c r="L43"/>
  <c r="L44"/>
  <c r="L45"/>
  <c r="L46"/>
  <c r="L48"/>
  <c r="L49"/>
  <c r="L50"/>
  <c r="L51"/>
  <c r="L52"/>
  <c r="L53"/>
  <c r="L54"/>
  <c r="L69"/>
  <c r="L70"/>
  <c r="L71"/>
  <c r="L21" i="8"/>
  <c r="L43"/>
  <c r="L44"/>
  <c r="L45"/>
  <c r="L46"/>
  <c r="Q61" i="12"/>
  <c r="U175" i="1"/>
  <c r="U171"/>
  <c r="U167"/>
  <c r="U166"/>
  <c r="U165"/>
  <c r="U161"/>
  <c r="U156"/>
  <c r="AC109"/>
  <c r="AC110"/>
  <c r="AC111"/>
  <c r="U111"/>
  <c r="U110"/>
  <c r="U109"/>
  <c r="AC37"/>
  <c r="R121" i="10"/>
  <c r="P121"/>
  <c r="O121"/>
  <c r="M121"/>
  <c r="L121"/>
  <c r="K121"/>
  <c r="J121"/>
  <c r="I121"/>
  <c r="H121"/>
  <c r="G121"/>
  <c r="F121"/>
  <c r="I21" i="5"/>
  <c r="S121" i="10"/>
  <c r="U60" i="1"/>
  <c r="U61"/>
  <c r="U62"/>
  <c r="U66"/>
  <c r="U67"/>
  <c r="U68"/>
  <c r="U69"/>
  <c r="U59"/>
  <c r="U155"/>
  <c r="F37" i="6"/>
  <c r="U5" i="1"/>
  <c r="U6"/>
  <c r="U20"/>
  <c r="U152"/>
  <c r="U91"/>
  <c r="U92"/>
  <c r="U146"/>
  <c r="U21"/>
  <c r="U103"/>
  <c r="U104"/>
  <c r="U105"/>
  <c r="U158"/>
  <c r="U159"/>
  <c r="U160"/>
  <c r="U172"/>
  <c r="U173"/>
  <c r="U174"/>
  <c r="U107"/>
  <c r="U108"/>
  <c r="U153"/>
  <c r="U154"/>
  <c r="K77" i="7"/>
  <c r="K75"/>
  <c r="AC171" i="1"/>
  <c r="AC172"/>
  <c r="AC173"/>
  <c r="AC174"/>
  <c r="AC175"/>
  <c r="AC176"/>
  <c r="AC165"/>
  <c r="AC166"/>
  <c r="AC167"/>
  <c r="AC152"/>
  <c r="AC153"/>
  <c r="AC154"/>
  <c r="AC155"/>
  <c r="AC156"/>
  <c r="AC158"/>
  <c r="AC159"/>
  <c r="AC160"/>
  <c r="AC161"/>
  <c r="AC146"/>
  <c r="AC147"/>
  <c r="AC148"/>
  <c r="AC103"/>
  <c r="AC104"/>
  <c r="AC105"/>
  <c r="AC106"/>
  <c r="AC107"/>
  <c r="AC108"/>
  <c r="AC59"/>
  <c r="AC60"/>
  <c r="AC61"/>
  <c r="AC62"/>
  <c r="U63"/>
  <c r="U64" s="1"/>
  <c r="D11" i="3" s="1"/>
  <c r="L11" s="1"/>
  <c r="AC91" i="1"/>
  <c r="AC92"/>
  <c r="AC93"/>
  <c r="AC66"/>
  <c r="AC67"/>
  <c r="AC68"/>
  <c r="AC69"/>
  <c r="U71"/>
  <c r="U72" s="1"/>
  <c r="D12" i="3" s="1"/>
  <c r="L12" s="1"/>
  <c r="AC33" i="1"/>
  <c r="AC34"/>
  <c r="AC35"/>
  <c r="AC36"/>
  <c r="AC20"/>
  <c r="AC21"/>
  <c r="AC22"/>
  <c r="AC4"/>
  <c r="AC5"/>
  <c r="AC6"/>
  <c r="AC7"/>
  <c r="AA177"/>
  <c r="Z177"/>
  <c r="Y177"/>
  <c r="X177"/>
  <c r="W177"/>
  <c r="AA169"/>
  <c r="Z169"/>
  <c r="Y169"/>
  <c r="X169"/>
  <c r="W169"/>
  <c r="AA150"/>
  <c r="Z150"/>
  <c r="Y150"/>
  <c r="X150"/>
  <c r="W150"/>
  <c r="AA113"/>
  <c r="Z113"/>
  <c r="Y113"/>
  <c r="X113"/>
  <c r="W113"/>
  <c r="AA96"/>
  <c r="Z96"/>
  <c r="Y96"/>
  <c r="X96"/>
  <c r="W96"/>
  <c r="AA72"/>
  <c r="Z72"/>
  <c r="Y72"/>
  <c r="X72"/>
  <c r="W72"/>
  <c r="AA64"/>
  <c r="Z64"/>
  <c r="Y64"/>
  <c r="X64"/>
  <c r="W64"/>
  <c r="AA40"/>
  <c r="Z40"/>
  <c r="Y40"/>
  <c r="X40"/>
  <c r="W40"/>
  <c r="AA8"/>
  <c r="Z8"/>
  <c r="Y8"/>
  <c r="X8"/>
  <c r="W8"/>
  <c r="L171"/>
  <c r="L172"/>
  <c r="L173"/>
  <c r="L174"/>
  <c r="L175"/>
  <c r="L176"/>
  <c r="L165"/>
  <c r="L166"/>
  <c r="L167"/>
  <c r="L168"/>
  <c r="L152"/>
  <c r="L153"/>
  <c r="L154"/>
  <c r="L155"/>
  <c r="L156"/>
  <c r="L158"/>
  <c r="L159"/>
  <c r="L160"/>
  <c r="L161"/>
  <c r="L146"/>
  <c r="L147"/>
  <c r="L148"/>
  <c r="L103"/>
  <c r="L104"/>
  <c r="L105"/>
  <c r="L106"/>
  <c r="L107"/>
  <c r="L108"/>
  <c r="L91"/>
  <c r="L92"/>
  <c r="L93"/>
  <c r="L95"/>
  <c r="L66"/>
  <c r="L67"/>
  <c r="L68"/>
  <c r="L69"/>
  <c r="L71"/>
  <c r="L59"/>
  <c r="L60"/>
  <c r="L61"/>
  <c r="L62"/>
  <c r="L63"/>
  <c r="L33"/>
  <c r="L34"/>
  <c r="L35"/>
  <c r="L36"/>
  <c r="L20"/>
  <c r="L21"/>
  <c r="L22"/>
  <c r="L4"/>
  <c r="L5"/>
  <c r="L6"/>
  <c r="L7"/>
  <c r="U176"/>
  <c r="U177" s="1"/>
  <c r="D26" i="3" s="1"/>
  <c r="L26" s="1"/>
  <c r="U169" i="1"/>
  <c r="D25" i="3" s="1"/>
  <c r="L25" s="1"/>
  <c r="U147" i="1"/>
  <c r="U150" s="1"/>
  <c r="D23" i="3" s="1"/>
  <c r="L23" s="1"/>
  <c r="U113" i="1"/>
  <c r="D18" i="3" s="1"/>
  <c r="L18" s="1"/>
  <c r="U93" i="1"/>
  <c r="U95"/>
  <c r="U22"/>
  <c r="U4"/>
  <c r="U7"/>
  <c r="R8"/>
  <c r="Q8"/>
  <c r="P8"/>
  <c r="O8"/>
  <c r="N8"/>
  <c r="R64"/>
  <c r="Q64"/>
  <c r="P64"/>
  <c r="O64"/>
  <c r="N64"/>
  <c r="R72"/>
  <c r="Q72"/>
  <c r="P72"/>
  <c r="O72"/>
  <c r="N72"/>
  <c r="R96"/>
  <c r="Q96"/>
  <c r="P96"/>
  <c r="O96"/>
  <c r="N96"/>
  <c r="R113"/>
  <c r="Q113"/>
  <c r="P113"/>
  <c r="O113"/>
  <c r="N113"/>
  <c r="R150"/>
  <c r="Q150"/>
  <c r="P150"/>
  <c r="O150"/>
  <c r="N150"/>
  <c r="R169"/>
  <c r="Q169"/>
  <c r="P169"/>
  <c r="O169"/>
  <c r="N169"/>
  <c r="R177"/>
  <c r="Q177"/>
  <c r="P177"/>
  <c r="O177"/>
  <c r="N177"/>
  <c r="G177"/>
  <c r="H177"/>
  <c r="I177"/>
  <c r="J177"/>
  <c r="F177"/>
  <c r="G169"/>
  <c r="H169"/>
  <c r="I169"/>
  <c r="J169"/>
  <c r="F169"/>
  <c r="G150"/>
  <c r="H150"/>
  <c r="I150"/>
  <c r="J150"/>
  <c r="F150"/>
  <c r="G113"/>
  <c r="H113"/>
  <c r="I113"/>
  <c r="J113"/>
  <c r="F113"/>
  <c r="G96"/>
  <c r="H96"/>
  <c r="I96"/>
  <c r="J96"/>
  <c r="F96"/>
  <c r="G72"/>
  <c r="H72"/>
  <c r="I72"/>
  <c r="J72"/>
  <c r="F72"/>
  <c r="G64"/>
  <c r="H64"/>
  <c r="I64"/>
  <c r="J64"/>
  <c r="F64"/>
  <c r="G40"/>
  <c r="H40"/>
  <c r="I40"/>
  <c r="J40"/>
  <c r="F40"/>
  <c r="G8"/>
  <c r="H8"/>
  <c r="I8"/>
  <c r="J8"/>
  <c r="F8"/>
  <c r="S41" i="6"/>
  <c r="S38"/>
  <c r="S36"/>
  <c r="S30"/>
  <c r="S19"/>
  <c r="S13"/>
  <c r="Q45"/>
  <c r="G45"/>
  <c r="D45"/>
  <c r="S5"/>
  <c r="S7"/>
  <c r="S10"/>
  <c r="S12"/>
  <c r="S14"/>
  <c r="S16"/>
  <c r="S18"/>
  <c r="S21"/>
  <c r="S23"/>
  <c r="S24"/>
  <c r="S25"/>
  <c r="S26"/>
  <c r="S27"/>
  <c r="S29"/>
  <c r="S31"/>
  <c r="S32"/>
  <c r="S33"/>
  <c r="S35"/>
  <c r="S37"/>
  <c r="S40"/>
  <c r="S43"/>
  <c r="I13"/>
  <c r="I4"/>
  <c r="I5"/>
  <c r="I6"/>
  <c r="I7"/>
  <c r="I8"/>
  <c r="I9"/>
  <c r="I10"/>
  <c r="I11"/>
  <c r="I12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K37"/>
  <c r="L70" i="8"/>
  <c r="L69"/>
  <c r="L68"/>
  <c r="L63"/>
  <c r="L54"/>
  <c r="L53"/>
  <c r="L52"/>
  <c r="L51"/>
  <c r="L50"/>
  <c r="L49"/>
  <c r="L48"/>
  <c r="F31" i="6"/>
  <c r="P31" s="1"/>
  <c r="F2" i="8"/>
  <c r="F3"/>
  <c r="F7" i="9"/>
  <c r="F10" i="8"/>
  <c r="F9"/>
  <c r="I5" i="9"/>
  <c r="I8" i="8"/>
  <c r="F7"/>
  <c r="J4" i="9"/>
  <c r="I4"/>
  <c r="I6" i="8"/>
  <c r="F5"/>
  <c r="F4"/>
  <c r="F13"/>
  <c r="F14"/>
  <c r="F15"/>
  <c r="F16"/>
  <c r="F17"/>
  <c r="F18"/>
  <c r="F13" i="9"/>
  <c r="F22" i="8"/>
  <c r="F23"/>
  <c r="I26" i="9"/>
  <c r="I24" i="8"/>
  <c r="I20" i="9"/>
  <c r="I25" i="8"/>
  <c r="I27" i="9"/>
  <c r="I26" i="8"/>
  <c r="I30" i="9"/>
  <c r="I27" i="8"/>
  <c r="I28" i="9"/>
  <c r="I28" i="8"/>
  <c r="I21" i="9"/>
  <c r="I29" i="8"/>
  <c r="I29" i="9"/>
  <c r="I30" i="8"/>
  <c r="F31"/>
  <c r="F33"/>
  <c r="F34"/>
  <c r="I35"/>
  <c r="I39" i="9"/>
  <c r="F37" i="8"/>
  <c r="F40" i="9"/>
  <c r="F39" i="8"/>
  <c r="F40"/>
  <c r="I34" i="9"/>
  <c r="I41" i="8"/>
  <c r="I41" i="9"/>
  <c r="I42" i="8"/>
  <c r="F32"/>
  <c r="I14" i="9"/>
  <c r="I20" i="8"/>
  <c r="F12"/>
  <c r="I2" i="9"/>
  <c r="I2" i="8"/>
  <c r="I3" i="9"/>
  <c r="I3" i="8"/>
  <c r="I7" i="9"/>
  <c r="I11" i="8"/>
  <c r="I6" i="9"/>
  <c r="I10" i="8"/>
  <c r="I18" i="9"/>
  <c r="I9" i="8"/>
  <c r="F5" i="9"/>
  <c r="F8" i="8"/>
  <c r="J17" i="9"/>
  <c r="J7" i="8"/>
  <c r="I17" i="9"/>
  <c r="I7" i="8"/>
  <c r="F4" i="9"/>
  <c r="F6" i="8"/>
  <c r="I16" i="9"/>
  <c r="I5" i="8"/>
  <c r="I15" i="9"/>
  <c r="I4" i="8"/>
  <c r="I8" i="9"/>
  <c r="I13" i="8"/>
  <c r="I9" i="9"/>
  <c r="I14" i="8"/>
  <c r="I10" i="9"/>
  <c r="I15" i="8"/>
  <c r="I16"/>
  <c r="I25" i="9"/>
  <c r="I11"/>
  <c r="I17" i="8"/>
  <c r="I12" i="9"/>
  <c r="I18" i="8"/>
  <c r="I13" i="9"/>
  <c r="I19" i="8"/>
  <c r="I22" i="9"/>
  <c r="I22" i="8"/>
  <c r="I23" i="9"/>
  <c r="I23" i="8"/>
  <c r="F26" i="9"/>
  <c r="F24" i="8"/>
  <c r="F20" i="9"/>
  <c r="F25" i="8"/>
  <c r="F27" i="9"/>
  <c r="F26" i="8"/>
  <c r="F30" i="9"/>
  <c r="F27" i="8"/>
  <c r="F28" i="9"/>
  <c r="F28" i="8"/>
  <c r="F21" i="9"/>
  <c r="F29" i="8"/>
  <c r="F29" i="9"/>
  <c r="F30" i="8"/>
  <c r="I31"/>
  <c r="I31" i="9"/>
  <c r="I35"/>
  <c r="I33" i="8"/>
  <c r="I32" i="9"/>
  <c r="I34" i="8"/>
  <c r="F39" i="9"/>
  <c r="F35" i="8"/>
  <c r="F36" i="9"/>
  <c r="F36" i="8"/>
  <c r="I36" i="9"/>
  <c r="I36" i="8"/>
  <c r="I37"/>
  <c r="I37" i="9"/>
  <c r="I40"/>
  <c r="I38" i="8"/>
  <c r="I38" i="9"/>
  <c r="I39" i="8"/>
  <c r="I33" i="9"/>
  <c r="I40" i="8"/>
  <c r="F34" i="9"/>
  <c r="F41" i="8"/>
  <c r="F42"/>
  <c r="F41" i="9"/>
  <c r="J24"/>
  <c r="J32" i="8"/>
  <c r="I24" i="9"/>
  <c r="I32" i="8"/>
  <c r="F14" i="9"/>
  <c r="F20" i="8"/>
  <c r="J19" i="9"/>
  <c r="J12" i="8"/>
  <c r="I19" i="9"/>
  <c r="I12" i="8"/>
  <c r="I71" s="1"/>
  <c r="E87" i="9" l="1"/>
  <c r="H11" i="8"/>
  <c r="F40" i="6"/>
  <c r="P40" s="1"/>
  <c r="F32"/>
  <c r="P32" s="1"/>
  <c r="F43"/>
  <c r="P43" s="1"/>
  <c r="S28"/>
  <c r="S39"/>
  <c r="H10" i="2"/>
  <c r="M41" i="7"/>
  <c r="O41" s="1"/>
  <c r="AC57" i="1"/>
  <c r="E8" i="3" s="1"/>
  <c r="M8" s="1"/>
  <c r="L23" i="1"/>
  <c r="AC23"/>
  <c r="U23"/>
  <c r="D7" i="3"/>
  <c r="J3" i="9"/>
  <c r="J3" i="8"/>
  <c r="J9"/>
  <c r="J18" i="9"/>
  <c r="J25" i="8"/>
  <c r="J20" i="9"/>
  <c r="J33" i="8"/>
  <c r="J35" i="9"/>
  <c r="J6"/>
  <c r="J10" i="8"/>
  <c r="J42"/>
  <c r="J41" i="9"/>
  <c r="J40" i="8"/>
  <c r="J33" i="9"/>
  <c r="AC84" i="1"/>
  <c r="E15" i="3" s="1"/>
  <c r="M15" s="1"/>
  <c r="L96" i="1"/>
  <c r="C14" i="3" s="1"/>
  <c r="L169" i="1"/>
  <c r="C25" i="3" s="1"/>
  <c r="S8" i="6"/>
  <c r="S11"/>
  <c r="S34"/>
  <c r="S6"/>
  <c r="S42"/>
  <c r="E18"/>
  <c r="F18"/>
  <c r="P18" s="1"/>
  <c r="C72" i="9"/>
  <c r="AK163" i="1"/>
  <c r="F24" i="3" s="1"/>
  <c r="N24" s="1"/>
  <c r="N45" i="6"/>
  <c r="I126" i="5"/>
  <c r="F19" i="9"/>
  <c r="F35"/>
  <c r="F19" i="8"/>
  <c r="F11" i="9"/>
  <c r="F10"/>
  <c r="F8"/>
  <c r="F15"/>
  <c r="F16"/>
  <c r="F17"/>
  <c r="F18"/>
  <c r="F6"/>
  <c r="F3"/>
  <c r="F2"/>
  <c r="S4" i="6"/>
  <c r="S45" s="1"/>
  <c r="I45"/>
  <c r="H126" i="5"/>
  <c r="E33" i="6"/>
  <c r="O33" s="1"/>
  <c r="E4"/>
  <c r="O4" s="1"/>
  <c r="E8" i="9" s="1"/>
  <c r="F9" i="6"/>
  <c r="P9" s="1"/>
  <c r="F38"/>
  <c r="P38" s="1"/>
  <c r="F25"/>
  <c r="P25" s="1"/>
  <c r="F33"/>
  <c r="P33" s="1"/>
  <c r="E22"/>
  <c r="O22" s="1"/>
  <c r="F8"/>
  <c r="P8" s="1"/>
  <c r="T8" s="1"/>
  <c r="U8" s="1"/>
  <c r="E6"/>
  <c r="O6" s="1"/>
  <c r="E30"/>
  <c r="O30" s="1"/>
  <c r="E27"/>
  <c r="O27" s="1"/>
  <c r="F6"/>
  <c r="P6" s="1"/>
  <c r="G35" i="9" s="1"/>
  <c r="G24"/>
  <c r="G32" i="8"/>
  <c r="F4" i="6"/>
  <c r="P4" s="1"/>
  <c r="E38"/>
  <c r="O38" s="1"/>
  <c r="E41" i="9" s="1"/>
  <c r="F27" i="6"/>
  <c r="P27" s="1"/>
  <c r="E12"/>
  <c r="O12" s="1"/>
  <c r="E35" i="8" s="1"/>
  <c r="E31" i="6"/>
  <c r="O31" s="1"/>
  <c r="T31" s="1"/>
  <c r="U31" s="1"/>
  <c r="F16"/>
  <c r="P16" s="1"/>
  <c r="G36" i="9" s="1"/>
  <c r="F29" i="6"/>
  <c r="P29" s="1"/>
  <c r="F13"/>
  <c r="P13" s="1"/>
  <c r="E13"/>
  <c r="F22"/>
  <c r="F20"/>
  <c r="P20" s="1"/>
  <c r="E20"/>
  <c r="H19"/>
  <c r="J19" s="1"/>
  <c r="K19" s="1"/>
  <c r="I72" i="9"/>
  <c r="F71" i="8"/>
  <c r="J39" i="6"/>
  <c r="K39" s="1"/>
  <c r="O39"/>
  <c r="F14"/>
  <c r="P14" s="1"/>
  <c r="E17"/>
  <c r="O17" s="1"/>
  <c r="E36"/>
  <c r="E5"/>
  <c r="O5" s="1"/>
  <c r="E88" i="9"/>
  <c r="T37" i="6"/>
  <c r="U37" s="1"/>
  <c r="H7"/>
  <c r="R7" s="1"/>
  <c r="E11" i="8"/>
  <c r="F5" i="6"/>
  <c r="P5" s="1"/>
  <c r="F26"/>
  <c r="P26" s="1"/>
  <c r="G30" i="9" s="1"/>
  <c r="E24" i="6"/>
  <c r="O24" s="1"/>
  <c r="E27" i="9" s="1"/>
  <c r="E14" i="6"/>
  <c r="O14" s="1"/>
  <c r="F42"/>
  <c r="P42" s="1"/>
  <c r="E42"/>
  <c r="O42" s="1"/>
  <c r="F17"/>
  <c r="P17" s="1"/>
  <c r="G5" i="8" s="1"/>
  <c r="F36" i="6"/>
  <c r="P36" s="1"/>
  <c r="E28"/>
  <c r="O28" s="1"/>
  <c r="E89" i="9"/>
  <c r="M31" i="7"/>
  <c r="O31" s="1"/>
  <c r="P68"/>
  <c r="J27" i="8" s="1"/>
  <c r="P98" i="7"/>
  <c r="J31" i="8" s="1"/>
  <c r="H29" i="6"/>
  <c r="R19"/>
  <c r="H17"/>
  <c r="R17" s="1"/>
  <c r="H16" i="9" s="1"/>
  <c r="H34" i="6"/>
  <c r="R34" s="1"/>
  <c r="H6" i="9" s="1"/>
  <c r="H12" i="6"/>
  <c r="R12" s="1"/>
  <c r="H20"/>
  <c r="R20" s="1"/>
  <c r="H17" i="9" s="1"/>
  <c r="H18" i="6"/>
  <c r="R18" s="1"/>
  <c r="H28"/>
  <c r="R28" s="1"/>
  <c r="H11" i="9" s="1"/>
  <c r="H11" i="6"/>
  <c r="R11" s="1"/>
  <c r="H3" i="9" s="1"/>
  <c r="H35" i="6"/>
  <c r="R35" s="1"/>
  <c r="H34" i="9" s="1"/>
  <c r="H5" i="8"/>
  <c r="H17"/>
  <c r="H6" i="6"/>
  <c r="R6" s="1"/>
  <c r="H24"/>
  <c r="R24" s="1"/>
  <c r="H26" i="8" s="1"/>
  <c r="J126" i="5"/>
  <c r="D8" i="3"/>
  <c r="R27" i="6"/>
  <c r="H40" i="9" s="1"/>
  <c r="J27" i="6"/>
  <c r="K27" s="1"/>
  <c r="J22"/>
  <c r="K22" s="1"/>
  <c r="P22"/>
  <c r="T22" s="1"/>
  <c r="U22" s="1"/>
  <c r="O36"/>
  <c r="K17" i="3"/>
  <c r="K16"/>
  <c r="H15" i="6"/>
  <c r="R15" s="1"/>
  <c r="H5"/>
  <c r="R5" s="1"/>
  <c r="H4"/>
  <c r="R4" s="1"/>
  <c r="F12"/>
  <c r="P12" s="1"/>
  <c r="E25"/>
  <c r="F35"/>
  <c r="P35" s="1"/>
  <c r="G34" i="9" s="1"/>
  <c r="E35" i="6"/>
  <c r="O35" s="1"/>
  <c r="F10"/>
  <c r="P10" s="1"/>
  <c r="G34" i="8" s="1"/>
  <c r="E32" i="6"/>
  <c r="F24"/>
  <c r="P24" s="1"/>
  <c r="E43"/>
  <c r="F7"/>
  <c r="P7" s="1"/>
  <c r="F30"/>
  <c r="P30" s="1"/>
  <c r="G21" i="9" s="1"/>
  <c r="E40" i="6"/>
  <c r="O40" s="1"/>
  <c r="T40" s="1"/>
  <c r="U40" s="1"/>
  <c r="F28"/>
  <c r="P28" s="1"/>
  <c r="T28" s="1"/>
  <c r="U28" s="1"/>
  <c r="E9"/>
  <c r="J9" s="1"/>
  <c r="K9" s="1"/>
  <c r="E34"/>
  <c r="K22" i="3"/>
  <c r="K8"/>
  <c r="H16" i="6"/>
  <c r="R16" s="1"/>
  <c r="H14"/>
  <c r="E16"/>
  <c r="O16" s="1"/>
  <c r="E10"/>
  <c r="O10" s="1"/>
  <c r="E7"/>
  <c r="O7" s="1"/>
  <c r="O18"/>
  <c r="F15"/>
  <c r="P15" s="1"/>
  <c r="G15" i="9" s="1"/>
  <c r="E15" i="6"/>
  <c r="O15" s="1"/>
  <c r="F11"/>
  <c r="P11" s="1"/>
  <c r="G3" i="8" s="1"/>
  <c r="E11" i="6"/>
  <c r="O11" s="1"/>
  <c r="C7" i="3"/>
  <c r="AC72" i="1"/>
  <c r="E12" i="3" s="1"/>
  <c r="M12" s="1"/>
  <c r="U163" i="1"/>
  <c r="D24" i="3" s="1"/>
  <c r="L24" s="1"/>
  <c r="L84" i="1"/>
  <c r="C15" i="3" s="1"/>
  <c r="U8" i="1"/>
  <c r="D4" i="3" s="1"/>
  <c r="U96" i="1"/>
  <c r="D14" i="3" s="1"/>
  <c r="L14" s="1"/>
  <c r="L163" i="1"/>
  <c r="C24" i="3" s="1"/>
  <c r="AC40" i="1"/>
  <c r="E9" i="3" s="1"/>
  <c r="M9" s="1"/>
  <c r="AC163" i="1"/>
  <c r="E24" i="3" s="1"/>
  <c r="L64" i="1"/>
  <c r="C11" i="3" s="1"/>
  <c r="L129" i="1"/>
  <c r="C20" i="3" s="1"/>
  <c r="L40" i="1"/>
  <c r="C9" i="3" s="1"/>
  <c r="L150" i="1"/>
  <c r="C23" i="3" s="1"/>
  <c r="K23" s="1"/>
  <c r="U84" i="1"/>
  <c r="D15" i="3" s="1"/>
  <c r="L15" s="1"/>
  <c r="AK31" i="1"/>
  <c r="F6" i="3" s="1"/>
  <c r="N6" s="1"/>
  <c r="AK96" i="1"/>
  <c r="F14" i="3" s="1"/>
  <c r="N14" s="1"/>
  <c r="L113" i="1"/>
  <c r="C18" i="3" s="1"/>
  <c r="L177" i="1"/>
  <c r="C26" i="3" s="1"/>
  <c r="AC169" i="1"/>
  <c r="E25" i="3" s="1"/>
  <c r="M25" s="1"/>
  <c r="AC177" i="1"/>
  <c r="E26" i="3" s="1"/>
  <c r="M26" s="1"/>
  <c r="U129" i="1"/>
  <c r="D20" i="3" s="1"/>
  <c r="L20" s="1"/>
  <c r="AC129" i="1"/>
  <c r="E20" i="3" s="1"/>
  <c r="M20" s="1"/>
  <c r="AC144" i="1"/>
  <c r="E22" i="3" s="1"/>
  <c r="M22" s="1"/>
  <c r="F7"/>
  <c r="N7" s="1"/>
  <c r="L8" i="1"/>
  <c r="C4" i="3" s="1"/>
  <c r="C28" s="1"/>
  <c r="L72" i="1"/>
  <c r="C12" i="3" s="1"/>
  <c r="AC8" i="1"/>
  <c r="E4" i="3" s="1"/>
  <c r="E7"/>
  <c r="M7" s="1"/>
  <c r="AC96" i="1"/>
  <c r="E14" i="3" s="1"/>
  <c r="M14" s="1"/>
  <c r="AC64" i="1"/>
  <c r="E11" i="3" s="1"/>
  <c r="M11" s="1"/>
  <c r="AC113" i="1"/>
  <c r="E18" i="3" s="1"/>
  <c r="M18" s="1"/>
  <c r="AC150" i="1"/>
  <c r="E23" i="3" s="1"/>
  <c r="M23" s="1"/>
  <c r="U40" i="1"/>
  <c r="D9" i="3" s="1"/>
  <c r="L9" s="1"/>
  <c r="U144" i="1"/>
  <c r="D22" i="3" s="1"/>
  <c r="AC31" i="1"/>
  <c r="E6" i="3" s="1"/>
  <c r="M6" s="1"/>
  <c r="M51" i="7"/>
  <c r="O51" s="1"/>
  <c r="P53" s="1"/>
  <c r="P104"/>
  <c r="J21" i="9" s="1"/>
  <c r="L7" i="3"/>
  <c r="K9"/>
  <c r="K14"/>
  <c r="K25"/>
  <c r="K26"/>
  <c r="L17"/>
  <c r="N16"/>
  <c r="L4"/>
  <c r="L6"/>
  <c r="P6" s="1"/>
  <c r="AK64" i="1"/>
  <c r="F11" i="3" s="1"/>
  <c r="N11" s="1"/>
  <c r="AK84" i="1"/>
  <c r="F15" i="3" s="1"/>
  <c r="N15" s="1"/>
  <c r="AK89" i="1"/>
  <c r="F17" i="3" s="1"/>
  <c r="N17" s="1"/>
  <c r="AK113" i="1"/>
  <c r="F18" i="3" s="1"/>
  <c r="N18" s="1"/>
  <c r="AK129" i="1"/>
  <c r="F20" i="3" s="1"/>
  <c r="N20" s="1"/>
  <c r="AK144" i="1"/>
  <c r="F22" i="3" s="1"/>
  <c r="N22" s="1"/>
  <c r="AK150" i="1"/>
  <c r="F23" i="3" s="1"/>
  <c r="N23" s="1"/>
  <c r="P23" i="7"/>
  <c r="J2" i="8" s="1"/>
  <c r="M42" i="7"/>
  <c r="O42" s="1"/>
  <c r="P43" s="1"/>
  <c r="P59"/>
  <c r="P73"/>
  <c r="M76"/>
  <c r="O76" s="1"/>
  <c r="P80" s="1"/>
  <c r="J39" i="8"/>
  <c r="P119" i="7"/>
  <c r="H16" i="8"/>
  <c r="H25" i="9"/>
  <c r="H18"/>
  <c r="H9" i="8"/>
  <c r="M16" i="3"/>
  <c r="E75" i="8"/>
  <c r="E85" s="1"/>
  <c r="G20"/>
  <c r="G14" i="9"/>
  <c r="H38"/>
  <c r="H39" i="8"/>
  <c r="R26" i="6"/>
  <c r="H27" i="8" s="1"/>
  <c r="R14" i="6"/>
  <c r="T14" s="1"/>
  <c r="U14" s="1"/>
  <c r="R29"/>
  <c r="H28" i="9" s="1"/>
  <c r="J29" i="6"/>
  <c r="K29" s="1"/>
  <c r="H27" i="9"/>
  <c r="H22"/>
  <c r="H22" i="8"/>
  <c r="H12" i="9"/>
  <c r="H18" i="8"/>
  <c r="H19" i="9"/>
  <c r="H12" i="8"/>
  <c r="R33" i="6"/>
  <c r="H40" i="8" s="1"/>
  <c r="J33" i="6"/>
  <c r="K33" s="1"/>
  <c r="G31" i="9"/>
  <c r="G31" i="8"/>
  <c r="O41" i="6"/>
  <c r="J41"/>
  <c r="K41" s="1"/>
  <c r="G16" i="8"/>
  <c r="G25" i="9"/>
  <c r="H13"/>
  <c r="T39" i="6"/>
  <c r="U39" s="1"/>
  <c r="H19" i="8"/>
  <c r="E38"/>
  <c r="E40" i="9"/>
  <c r="G37"/>
  <c r="G37" i="8"/>
  <c r="E30" i="9"/>
  <c r="E27" i="8"/>
  <c r="E28" i="9"/>
  <c r="E28" i="8"/>
  <c r="O43" i="6"/>
  <c r="T43" s="1"/>
  <c r="U43" s="1"/>
  <c r="J43"/>
  <c r="K43" s="1"/>
  <c r="J18"/>
  <c r="K18" s="1"/>
  <c r="J42"/>
  <c r="K42" s="1"/>
  <c r="J40"/>
  <c r="K40" s="1"/>
  <c r="O9"/>
  <c r="O21"/>
  <c r="J21"/>
  <c r="K21" s="1"/>
  <c r="G8" i="8"/>
  <c r="G5" i="9"/>
  <c r="G7" i="8"/>
  <c r="G17" i="9"/>
  <c r="R38" i="6"/>
  <c r="H42" i="8" s="1"/>
  <c r="R30" i="6"/>
  <c r="T30" s="1"/>
  <c r="U30" s="1"/>
  <c r="H31" i="8"/>
  <c r="H31" i="9"/>
  <c r="O23" i="6"/>
  <c r="J23"/>
  <c r="K23" s="1"/>
  <c r="G13" i="9"/>
  <c r="G19" i="8"/>
  <c r="G38"/>
  <c r="G40" i="9"/>
  <c r="O25" i="6"/>
  <c r="T25" s="1"/>
  <c r="U25" s="1"/>
  <c r="J25"/>
  <c r="K25" s="1"/>
  <c r="G33" i="9"/>
  <c r="G40" i="8"/>
  <c r="E33" i="9"/>
  <c r="E40" i="8"/>
  <c r="O32" i="6"/>
  <c r="T32" s="1"/>
  <c r="U32" s="1"/>
  <c r="J32"/>
  <c r="K32" s="1"/>
  <c r="J13"/>
  <c r="K13" s="1"/>
  <c r="O13"/>
  <c r="T13" s="1"/>
  <c r="U13" s="1"/>
  <c r="G29" i="8"/>
  <c r="G19" i="9"/>
  <c r="G12" i="8"/>
  <c r="E18" i="9"/>
  <c r="E9" i="8"/>
  <c r="O20" i="6"/>
  <c r="J20"/>
  <c r="K20" s="1"/>
  <c r="H10" i="9"/>
  <c r="H15" i="8"/>
  <c r="O34" i="6"/>
  <c r="E6" i="9" s="1"/>
  <c r="J34" i="6"/>
  <c r="K34" s="1"/>
  <c r="P65" i="7"/>
  <c r="J37" i="8" s="1"/>
  <c r="AK177" i="1"/>
  <c r="F26" i="3" s="1"/>
  <c r="N26" s="1"/>
  <c r="AK169" i="1"/>
  <c r="F25" i="3" s="1"/>
  <c r="N25" s="1"/>
  <c r="AK72" i="1"/>
  <c r="F12" i="3" s="1"/>
  <c r="N12" s="1"/>
  <c r="F8"/>
  <c r="N8" s="1"/>
  <c r="AK40" i="1"/>
  <c r="F9" i="3" s="1"/>
  <c r="N9" s="1"/>
  <c r="AK8" i="1"/>
  <c r="F4" i="3" s="1"/>
  <c r="J31" i="9"/>
  <c r="J20" i="8"/>
  <c r="J14" i="9"/>
  <c r="P56" i="7"/>
  <c r="J25" i="9"/>
  <c r="J16" i="8"/>
  <c r="J22" i="9"/>
  <c r="J22" i="8"/>
  <c r="P7" i="7"/>
  <c r="G39" i="8"/>
  <c r="G38" i="9"/>
  <c r="G29"/>
  <c r="G30" i="8"/>
  <c r="H2" i="9"/>
  <c r="H2" i="8"/>
  <c r="T27" i="6"/>
  <c r="U27" s="1"/>
  <c r="H37" i="9"/>
  <c r="H37" i="8"/>
  <c r="T29" i="6"/>
  <c r="U29" s="1"/>
  <c r="H32" i="8"/>
  <c r="H24" i="9"/>
  <c r="H20" i="8"/>
  <c r="H14" i="9"/>
  <c r="H8" i="8"/>
  <c r="T21" i="6"/>
  <c r="U21" s="1"/>
  <c r="H5" i="9"/>
  <c r="G23" i="8"/>
  <c r="G23" i="9"/>
  <c r="E29" i="8"/>
  <c r="E21" i="9"/>
  <c r="G12"/>
  <c r="G18" i="8"/>
  <c r="E12" i="9"/>
  <c r="D12" s="1"/>
  <c r="E11"/>
  <c r="E17" i="8"/>
  <c r="E13"/>
  <c r="G6" i="9"/>
  <c r="G10" i="8"/>
  <c r="E2"/>
  <c r="E2" i="9"/>
  <c r="G36" i="8"/>
  <c r="G41" i="9"/>
  <c r="G42" i="8"/>
  <c r="H41" i="9"/>
  <c r="H36"/>
  <c r="H36" i="8"/>
  <c r="H30" i="9"/>
  <c r="T26" i="6"/>
  <c r="U26" s="1"/>
  <c r="H29" i="9"/>
  <c r="H30" i="8"/>
  <c r="H15" i="9"/>
  <c r="H4" i="8"/>
  <c r="H23" i="9"/>
  <c r="H23" i="8"/>
  <c r="E37"/>
  <c r="G33"/>
  <c r="E35" i="9"/>
  <c r="E33" i="8"/>
  <c r="H32" i="9"/>
  <c r="H34" i="8"/>
  <c r="G28" i="9"/>
  <c r="G28" i="8"/>
  <c r="G26" i="9"/>
  <c r="G24" i="8"/>
  <c r="E26" i="9"/>
  <c r="E24" i="8"/>
  <c r="E9" i="9"/>
  <c r="E14" i="8"/>
  <c r="G4" i="9"/>
  <c r="G6" i="8"/>
  <c r="E4" i="9"/>
  <c r="E6" i="8"/>
  <c r="T19" i="6"/>
  <c r="U19" s="1"/>
  <c r="G16" i="9" l="1"/>
  <c r="J8" i="6"/>
  <c r="K8" s="1"/>
  <c r="E24" i="9"/>
  <c r="E10" i="8"/>
  <c r="J28" i="6"/>
  <c r="K28" s="1"/>
  <c r="H10" i="8"/>
  <c r="E42"/>
  <c r="T38" i="6"/>
  <c r="U38" s="1"/>
  <c r="J38"/>
  <c r="K38" s="1"/>
  <c r="J10"/>
  <c r="K10" s="1"/>
  <c r="T24"/>
  <c r="U24" s="1"/>
  <c r="E39" i="9"/>
  <c r="T16" i="6"/>
  <c r="U16" s="1"/>
  <c r="M4" i="3"/>
  <c r="E28"/>
  <c r="D28"/>
  <c r="N4"/>
  <c r="N28" s="1"/>
  <c r="F28"/>
  <c r="D24" i="9"/>
  <c r="L24" s="1"/>
  <c r="P14" i="3"/>
  <c r="T15" i="6"/>
  <c r="U15" s="1"/>
  <c r="P114" i="7"/>
  <c r="J29" i="8"/>
  <c r="I22" i="3"/>
  <c r="I8"/>
  <c r="K11"/>
  <c r="P11" s="1"/>
  <c r="I11"/>
  <c r="K15"/>
  <c r="P15" s="1"/>
  <c r="I15"/>
  <c r="P23"/>
  <c r="P26"/>
  <c r="I12"/>
  <c r="I26"/>
  <c r="I9"/>
  <c r="P17"/>
  <c r="I25"/>
  <c r="I17"/>
  <c r="Q17" s="1"/>
  <c r="K4"/>
  <c r="I4"/>
  <c r="K18"/>
  <c r="P18" s="1"/>
  <c r="I18"/>
  <c r="K20"/>
  <c r="P20" s="1"/>
  <c r="I20"/>
  <c r="Q20" s="1"/>
  <c r="P25"/>
  <c r="P9"/>
  <c r="I23"/>
  <c r="I24"/>
  <c r="I7"/>
  <c r="P16"/>
  <c r="Q16" s="1"/>
  <c r="I14"/>
  <c r="Q14" s="1"/>
  <c r="I6"/>
  <c r="Q6" s="1"/>
  <c r="P11" i="7"/>
  <c r="H35" i="9"/>
  <c r="D35" s="1"/>
  <c r="L35" s="1"/>
  <c r="H33" i="8"/>
  <c r="T6" i="6"/>
  <c r="U6" s="1"/>
  <c r="D33" i="8"/>
  <c r="G3" i="9"/>
  <c r="T10" i="6"/>
  <c r="U10" s="1"/>
  <c r="G25" i="8"/>
  <c r="G20" i="9"/>
  <c r="T18" i="6"/>
  <c r="U18" s="1"/>
  <c r="T12"/>
  <c r="U12" s="1"/>
  <c r="T36"/>
  <c r="U36" s="1"/>
  <c r="G27" i="8"/>
  <c r="P86" i="7"/>
  <c r="J23" i="8" s="1"/>
  <c r="E32"/>
  <c r="D32" s="1"/>
  <c r="T33" i="6"/>
  <c r="U33" s="1"/>
  <c r="E18" i="8"/>
  <c r="G32" i="9"/>
  <c r="J2"/>
  <c r="D2" s="1"/>
  <c r="P95" i="7"/>
  <c r="J24" i="8" s="1"/>
  <c r="J30" i="9"/>
  <c r="O124" i="7"/>
  <c r="D37" i="8"/>
  <c r="L22" i="3"/>
  <c r="P22" s="1"/>
  <c r="Q22" s="1"/>
  <c r="E37" i="9"/>
  <c r="H38" i="8"/>
  <c r="J5" i="6"/>
  <c r="K5" s="1"/>
  <c r="J11"/>
  <c r="K11" s="1"/>
  <c r="H41" i="8"/>
  <c r="F72" i="9"/>
  <c r="E76" s="1"/>
  <c r="E86" s="1"/>
  <c r="G14" i="8"/>
  <c r="G9" i="9"/>
  <c r="D6"/>
  <c r="L6" s="1"/>
  <c r="D28"/>
  <c r="D30"/>
  <c r="L30" s="1"/>
  <c r="D41"/>
  <c r="J31" i="6"/>
  <c r="K31" s="1"/>
  <c r="J6"/>
  <c r="K6" s="1"/>
  <c r="E34" i="9"/>
  <c r="T35" i="6"/>
  <c r="U35" s="1"/>
  <c r="E41" i="8"/>
  <c r="E26"/>
  <c r="J17" i="6"/>
  <c r="K17" s="1"/>
  <c r="J7"/>
  <c r="K7" s="1"/>
  <c r="T4"/>
  <c r="J30"/>
  <c r="K30" s="1"/>
  <c r="D10" i="8"/>
  <c r="L10" s="1"/>
  <c r="J40" i="9"/>
  <c r="P4" i="7"/>
  <c r="J29" i="9" s="1"/>
  <c r="P33" i="7"/>
  <c r="J41" i="8" s="1"/>
  <c r="J12" i="6"/>
  <c r="K12" s="1"/>
  <c r="G41" i="8"/>
  <c r="G4"/>
  <c r="J36" i="6"/>
  <c r="K36" s="1"/>
  <c r="F45"/>
  <c r="H7" i="8"/>
  <c r="P45" i="6"/>
  <c r="D2" i="8"/>
  <c r="H45" i="6"/>
  <c r="J4"/>
  <c r="K4" s="1"/>
  <c r="J15"/>
  <c r="K15" s="1"/>
  <c r="O45"/>
  <c r="H9" i="9"/>
  <c r="R45" i="6"/>
  <c r="T5"/>
  <c r="U5" s="1"/>
  <c r="H14" i="8"/>
  <c r="E19" i="9"/>
  <c r="E12" i="8"/>
  <c r="D12" s="1"/>
  <c r="L12" s="1"/>
  <c r="T42" i="6"/>
  <c r="U42" s="1"/>
  <c r="E5" i="8"/>
  <c r="E16" i="9"/>
  <c r="T17" i="6"/>
  <c r="U17" s="1"/>
  <c r="E19" i="8"/>
  <c r="D19" s="1"/>
  <c r="E13" i="9"/>
  <c r="L28"/>
  <c r="H33"/>
  <c r="D33" s="1"/>
  <c r="T34" i="6"/>
  <c r="U34" s="1"/>
  <c r="D18" i="8"/>
  <c r="L12" i="9"/>
  <c r="H28" i="8"/>
  <c r="E45" i="6"/>
  <c r="J24"/>
  <c r="K24" s="1"/>
  <c r="J35"/>
  <c r="K35" s="1"/>
  <c r="J14"/>
  <c r="K14" s="1"/>
  <c r="J26"/>
  <c r="K26" s="1"/>
  <c r="L8" i="3"/>
  <c r="P8" s="1"/>
  <c r="Q8" s="1"/>
  <c r="K12"/>
  <c r="P12" s="1"/>
  <c r="H3" i="8"/>
  <c r="H25"/>
  <c r="H20" i="9"/>
  <c r="H35" i="8"/>
  <c r="H39" i="9"/>
  <c r="H4"/>
  <c r="D4" s="1"/>
  <c r="L4" s="1"/>
  <c r="H6" i="8"/>
  <c r="D6" s="1"/>
  <c r="D42"/>
  <c r="J16" i="6"/>
  <c r="K16" s="1"/>
  <c r="D40" i="8"/>
  <c r="L40" s="1"/>
  <c r="D28"/>
  <c r="L28" s="1"/>
  <c r="D27"/>
  <c r="M27" s="1"/>
  <c r="K24" i="3"/>
  <c r="K7"/>
  <c r="P7" s="1"/>
  <c r="Q25"/>
  <c r="G18" i="9"/>
  <c r="G9" i="8"/>
  <c r="D9" s="1"/>
  <c r="Q26" i="3"/>
  <c r="M24"/>
  <c r="E23" i="9"/>
  <c r="E23" i="8"/>
  <c r="E32" i="9"/>
  <c r="E34" i="8"/>
  <c r="M19"/>
  <c r="L19"/>
  <c r="H8" i="9"/>
  <c r="H13" i="8"/>
  <c r="H21" i="9"/>
  <c r="D21" s="1"/>
  <c r="L21" s="1"/>
  <c r="H29" i="8"/>
  <c r="D29" s="1"/>
  <c r="E3"/>
  <c r="E3" i="9"/>
  <c r="T11" i="6"/>
  <c r="U11" s="1"/>
  <c r="E8" i="8"/>
  <c r="E5" i="9"/>
  <c r="G17" i="8"/>
  <c r="D17" s="1"/>
  <c r="G11" i="9"/>
  <c r="D11" s="1"/>
  <c r="L11" s="1"/>
  <c r="E14"/>
  <c r="D14" s="1"/>
  <c r="L14" s="1"/>
  <c r="E20" i="8"/>
  <c r="D20" s="1"/>
  <c r="M20" s="1"/>
  <c r="E20" i="9"/>
  <c r="E25" i="8"/>
  <c r="E31"/>
  <c r="D31" s="1"/>
  <c r="M31" s="1"/>
  <c r="T41" i="6"/>
  <c r="U41" s="1"/>
  <c r="E31" i="9"/>
  <c r="H26"/>
  <c r="H24" i="8"/>
  <c r="E15" i="9"/>
  <c r="E4" i="8"/>
  <c r="E17" i="9"/>
  <c r="E7" i="8"/>
  <c r="D7" s="1"/>
  <c r="T20" i="6"/>
  <c r="U20" s="1"/>
  <c r="E22" i="9"/>
  <c r="T7" i="6"/>
  <c r="U7" s="1"/>
  <c r="E22" i="8"/>
  <c r="E29" i="9"/>
  <c r="E30" i="8"/>
  <c r="T23" i="6"/>
  <c r="U23" s="1"/>
  <c r="E25" i="9"/>
  <c r="E16" i="8"/>
  <c r="D16" s="1"/>
  <c r="T9" i="6"/>
  <c r="U9" s="1"/>
  <c r="E10" i="9"/>
  <c r="E15" i="8"/>
  <c r="D15" s="1"/>
  <c r="G22"/>
  <c r="G22" i="9"/>
  <c r="G26" i="8"/>
  <c r="G27" i="9"/>
  <c r="E36"/>
  <c r="E36" i="8"/>
  <c r="E38" i="9"/>
  <c r="E39" i="8"/>
  <c r="D39" s="1"/>
  <c r="L39" s="1"/>
  <c r="G35"/>
  <c r="G39" i="9"/>
  <c r="J37"/>
  <c r="D37" s="1"/>
  <c r="J38"/>
  <c r="J16"/>
  <c r="J5" i="8"/>
  <c r="J8" i="9"/>
  <c r="J13" i="8"/>
  <c r="J26" i="9"/>
  <c r="J34"/>
  <c r="J23"/>
  <c r="J36"/>
  <c r="J36" i="8"/>
  <c r="J7" i="9"/>
  <c r="J11" i="8"/>
  <c r="D11" s="1"/>
  <c r="L31"/>
  <c r="J5" i="9"/>
  <c r="J8" i="8"/>
  <c r="J38"/>
  <c r="D38" s="1"/>
  <c r="J14"/>
  <c r="D14" s="1"/>
  <c r="J9" i="9"/>
  <c r="J4" i="8"/>
  <c r="J15" i="9"/>
  <c r="J32"/>
  <c r="J34" i="8"/>
  <c r="J39" i="9"/>
  <c r="J35" i="8"/>
  <c r="L32"/>
  <c r="M32"/>
  <c r="L33"/>
  <c r="M33"/>
  <c r="M37"/>
  <c r="L37"/>
  <c r="L41" i="9"/>
  <c r="H71" i="8"/>
  <c r="M12"/>
  <c r="M40"/>
  <c r="L27"/>
  <c r="M10"/>
  <c r="U4" i="6"/>
  <c r="L20" i="8"/>
  <c r="H72" i="9"/>
  <c r="G71" i="8" l="1"/>
  <c r="E76" s="1"/>
  <c r="D3"/>
  <c r="I28" i="3"/>
  <c r="L28"/>
  <c r="M28"/>
  <c r="P4"/>
  <c r="K28"/>
  <c r="U45" i="6"/>
  <c r="M28" i="8"/>
  <c r="J30"/>
  <c r="J71" s="1"/>
  <c r="E80" s="1"/>
  <c r="Q18" i="3"/>
  <c r="Q7"/>
  <c r="Q15"/>
  <c r="Q11"/>
  <c r="P24"/>
  <c r="Q9"/>
  <c r="Q12"/>
  <c r="D41" i="8"/>
  <c r="M41" s="1"/>
  <c r="M39"/>
  <c r="E72" i="9"/>
  <c r="E71" i="8"/>
  <c r="P124" i="7"/>
  <c r="Q23" i="3"/>
  <c r="D25" i="8"/>
  <c r="D7" i="9"/>
  <c r="L7" s="1"/>
  <c r="D39"/>
  <c r="L39" s="1"/>
  <c r="D27"/>
  <c r="L27" s="1"/>
  <c r="D32"/>
  <c r="L32" s="1"/>
  <c r="D23"/>
  <c r="L23" s="1"/>
  <c r="L37"/>
  <c r="D38"/>
  <c r="D29"/>
  <c r="L29" s="1"/>
  <c r="D15"/>
  <c r="L15" s="1"/>
  <c r="D26"/>
  <c r="L26" s="1"/>
  <c r="D5"/>
  <c r="L5" s="1"/>
  <c r="D8"/>
  <c r="L8" s="1"/>
  <c r="D16"/>
  <c r="L16" s="1"/>
  <c r="D9"/>
  <c r="L9" s="1"/>
  <c r="D34"/>
  <c r="L34" s="1"/>
  <c r="D40"/>
  <c r="L40" s="1"/>
  <c r="D25"/>
  <c r="L25" s="1"/>
  <c r="D31"/>
  <c r="L31" s="1"/>
  <c r="D13"/>
  <c r="L13" s="1"/>
  <c r="D36"/>
  <c r="L36" s="1"/>
  <c r="D10"/>
  <c r="L10" s="1"/>
  <c r="D17"/>
  <c r="L17" s="1"/>
  <c r="D20"/>
  <c r="L20" s="1"/>
  <c r="D3"/>
  <c r="L3" s="1"/>
  <c r="D19"/>
  <c r="L19" s="1"/>
  <c r="D22"/>
  <c r="L22" s="1"/>
  <c r="M24" s="1"/>
  <c r="L33"/>
  <c r="D18"/>
  <c r="L18" s="1"/>
  <c r="K45" i="6"/>
  <c r="T45"/>
  <c r="J45"/>
  <c r="M6" i="8"/>
  <c r="L6"/>
  <c r="L41"/>
  <c r="M14"/>
  <c r="L14"/>
  <c r="D35"/>
  <c r="L35" s="1"/>
  <c r="D26"/>
  <c r="L26" s="1"/>
  <c r="D24"/>
  <c r="L24" s="1"/>
  <c r="D8"/>
  <c r="L8" s="1"/>
  <c r="D13"/>
  <c r="L13" s="1"/>
  <c r="D34"/>
  <c r="L34" s="1"/>
  <c r="D23"/>
  <c r="M23" s="1"/>
  <c r="D5"/>
  <c r="L38" i="9"/>
  <c r="D36" i="8"/>
  <c r="L36" s="1"/>
  <c r="D30"/>
  <c r="L30" s="1"/>
  <c r="D4"/>
  <c r="M4" s="1"/>
  <c r="M9"/>
  <c r="L9"/>
  <c r="L17"/>
  <c r="M17"/>
  <c r="M29"/>
  <c r="L29"/>
  <c r="D22"/>
  <c r="L22" s="1"/>
  <c r="G72" i="9"/>
  <c r="E82" s="1"/>
  <c r="L16" i="8"/>
  <c r="M16"/>
  <c r="L3"/>
  <c r="M3"/>
  <c r="L15"/>
  <c r="M15"/>
  <c r="L7"/>
  <c r="M7"/>
  <c r="J72" i="9"/>
  <c r="E81" s="1"/>
  <c r="M38" i="8"/>
  <c r="L38"/>
  <c r="M11"/>
  <c r="L11"/>
  <c r="M42"/>
  <c r="L42"/>
  <c r="E82"/>
  <c r="E77"/>
  <c r="L23"/>
  <c r="L2" i="9"/>
  <c r="L2" i="8"/>
  <c r="M2"/>
  <c r="M30"/>
  <c r="M34"/>
  <c r="M18"/>
  <c r="L18"/>
  <c r="E78" i="9"/>
  <c r="E83"/>
  <c r="E81" i="8" l="1"/>
  <c r="P28" i="3"/>
  <c r="Q4"/>
  <c r="M35" i="8"/>
  <c r="M42" i="9"/>
  <c r="D71" i="8"/>
  <c r="E83" s="1"/>
  <c r="M36"/>
  <c r="M26"/>
  <c r="L4"/>
  <c r="M8"/>
  <c r="M24"/>
  <c r="M13"/>
  <c r="E75" i="9"/>
  <c r="M22" i="8"/>
  <c r="D72" i="9"/>
  <c r="L72" s="1"/>
  <c r="L25" i="8"/>
  <c r="N32" s="1"/>
  <c r="M25"/>
  <c r="M14" i="9"/>
  <c r="M29"/>
  <c r="M34"/>
  <c r="M7"/>
  <c r="M38"/>
  <c r="M21"/>
  <c r="N20" i="8"/>
  <c r="N42"/>
  <c r="L5"/>
  <c r="M5"/>
  <c r="Q28" i="3"/>
  <c r="Q24"/>
  <c r="E77" i="9"/>
  <c r="E74" i="8"/>
  <c r="E78" s="1"/>
  <c r="E84"/>
  <c r="E90" s="1"/>
  <c r="N12" l="1"/>
  <c r="E79" i="9"/>
  <c r="M71" i="8"/>
  <c r="E84" i="9"/>
  <c r="E85" s="1"/>
  <c r="E91" s="1"/>
  <c r="L71" i="8"/>
  <c r="M72" i="9"/>
  <c r="N71" i="8"/>
</calcChain>
</file>

<file path=xl/comments1.xml><?xml version="1.0" encoding="utf-8"?>
<comments xmlns="http://schemas.openxmlformats.org/spreadsheetml/2006/main">
  <authors>
    <author>Marty Gurtz</author>
  </authors>
  <commentList>
    <comment ref="L47" authorId="0">
      <text>
        <r>
          <rPr>
            <b/>
            <sz val="10"/>
            <color indexed="81"/>
            <rFont val="Tahoma"/>
            <family val="2"/>
          </rPr>
          <t>No fish data in BioTDB so use Med for now</t>
        </r>
      </text>
    </comment>
    <comment ref="L51" authorId="0">
      <text>
        <r>
          <rPr>
            <b/>
            <sz val="10"/>
            <color indexed="81"/>
            <rFont val="Tahoma"/>
            <family val="2"/>
          </rPr>
          <t>NAWQA no longer samples fish at this site</t>
        </r>
      </text>
    </comment>
    <comment ref="L60" authorId="0">
      <text>
        <r>
          <rPr>
            <b/>
            <sz val="10"/>
            <color indexed="81"/>
            <rFont val="Tahoma"/>
            <family val="2"/>
          </rPr>
          <t>Fish data not retrieved from BioTDB due to multiple sites on Santa Ana R so use Med for now</t>
        </r>
      </text>
    </comment>
  </commentList>
</comments>
</file>

<file path=xl/comments2.xml><?xml version="1.0" encoding="utf-8"?>
<comments xmlns="http://schemas.openxmlformats.org/spreadsheetml/2006/main">
  <authors>
    <author>Marty Gurtz</author>
  </authors>
  <commentList>
    <comment ref="H2" authorId="0">
      <text>
        <r>
          <rPr>
            <b/>
            <sz val="10"/>
            <color indexed="81"/>
            <rFont val="Tahoma"/>
            <family val="2"/>
          </rPr>
          <t>Marty Gurtz:</t>
        </r>
        <r>
          <rPr>
            <sz val="10"/>
            <color indexed="81"/>
            <rFont val="Tahoma"/>
            <family val="2"/>
          </rPr>
          <t xml:space="preserve">
If "FY08 Eco Design" shows "IAFH" for this site for FY08 then use the Total Net Field Salary column for IAFH; if it shows "IAH" then use Field Salary for IAH; otherwise, zero.</t>
        </r>
      </text>
    </comment>
    <comment ref="I2" authorId="0">
      <text>
        <r>
          <rPr>
            <b/>
            <sz val="10"/>
            <color indexed="81"/>
            <rFont val="Tahoma"/>
            <family val="2"/>
          </rPr>
          <t>Marty Gurtz:</t>
        </r>
        <r>
          <rPr>
            <sz val="10"/>
            <color indexed="81"/>
            <rFont val="Tahoma"/>
            <family val="2"/>
          </rPr>
          <t xml:space="preserve">
If "FY08 Eco Design" shows "IAFH" for this site for FY08 then use the Total Per Diem for IAFH; if it shows "IAH" then use Total Per Diem for IAH; otherwise, zero.</t>
        </r>
      </text>
    </comment>
    <comment ref="J2" authorId="0">
      <text>
        <r>
          <rPr>
            <b/>
            <sz val="10"/>
            <color indexed="81"/>
            <rFont val="Tahoma"/>
            <family val="2"/>
          </rPr>
          <t>If "FY08 Eco Design" shows "IAFH" for this site for FY08 then use the Vehicle Costs for IAFH; if it shows "IAH" then use Vehicle Costs for IAH; otherwise, zero.</t>
        </r>
      </text>
    </comment>
    <comment ref="K2" authorId="0">
      <text>
        <r>
          <rPr>
            <b/>
            <sz val="10"/>
            <color indexed="81"/>
            <rFont val="Tahoma"/>
            <family val="2"/>
          </rPr>
          <t>In FY07: 250 net per site for Inv+Hab, 100 for Algae and 250 for Fish -- Supplies, Postage, Misc  [Vehicle and per diem costs, as well as major Equip costs,  are separate].  Cell refers to data in "FY08 Data"</t>
        </r>
      </text>
    </comment>
    <comment ref="L2" authorId="0">
      <text>
        <r>
          <rPr>
            <b/>
            <sz val="10"/>
            <color indexed="81"/>
            <rFont val="Tahoma"/>
            <family val="2"/>
          </rPr>
          <t>These numbers do not include the 6 hrs for each component I(+A), F, and H for QA/Mgmt</t>
        </r>
      </text>
    </comment>
    <comment ref="M2" authorId="0">
      <text>
        <r>
          <rPr>
            <b/>
            <sz val="10"/>
            <color indexed="81"/>
            <rFont val="Tahoma"/>
            <family val="2"/>
          </rPr>
          <t>6 hrs each component I(+A), F, H -- combined F+O estimates include these hours</t>
        </r>
      </text>
    </comment>
  </commentList>
</comments>
</file>

<file path=xl/comments3.xml><?xml version="1.0" encoding="utf-8"?>
<comments xmlns="http://schemas.openxmlformats.org/spreadsheetml/2006/main">
  <authors>
    <author>dreutter</author>
  </authors>
  <commentList>
    <comment ref="I27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GAGING FUNDS TO GO TO ACFB 5/07/09</t>
        </r>
      </text>
    </comment>
  </commentList>
</comments>
</file>

<file path=xl/comments4.xml><?xml version="1.0" encoding="utf-8"?>
<comments xmlns="http://schemas.openxmlformats.org/spreadsheetml/2006/main">
  <authors>
    <author>dreutter</author>
  </authors>
  <commentList>
    <comment ref="D3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Includes the Glyphosate Samples (Kansas Lab)
</t>
        </r>
      </text>
    </comment>
    <comment ref="F8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funding will go to MARI SU</t>
        </r>
      </text>
    </comment>
    <comment ref="F9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funding will go to ACFB</t>
        </r>
      </text>
    </comment>
  </commentList>
</comments>
</file>

<file path=xl/comments5.xml><?xml version="1.0" encoding="utf-8"?>
<comments xmlns="http://schemas.openxmlformats.org/spreadsheetml/2006/main">
  <authors>
    <author>dreutter</author>
    <author>Rosemary Musson</author>
  </authors>
  <commentList>
    <comment ref="G11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gaging funds for Charles River to go to MARI</t>
        </r>
      </text>
    </comment>
    <comment ref="G15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funds transferred to ACFB</t>
        </r>
      </text>
    </comment>
    <comment ref="N32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includes MRB LS salary for Jill Frankforter (MT WSC) </t>
        </r>
      </text>
    </comment>
    <comment ref="G44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Charles R. nr Watertown</t>
        </r>
      </text>
    </comment>
    <comment ref="J47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MRB4 lead scientist - Jill Frankforter</t>
        </r>
      </text>
    </comment>
    <comment ref="C48" authorId="1">
      <text>
        <r>
          <rPr>
            <sz val="8"/>
            <color indexed="81"/>
            <rFont val="Tahoma"/>
            <family val="2"/>
          </rPr>
          <t>Pete Van Meter, TX WSC
No longer paid through the SW S&amp;T component.</t>
        </r>
      </text>
    </comment>
    <comment ref="C54" authorId="1">
      <text>
        <r>
          <rPr>
            <sz val="8"/>
            <color indexed="81"/>
            <rFont val="Tahoma"/>
            <family val="2"/>
          </rPr>
          <t>Reutter's  salary &amp; benefits.
Acct. # 2472-CRMST</t>
        </r>
      </text>
    </comment>
  </commentList>
</comments>
</file>

<file path=xl/comments6.xml><?xml version="1.0" encoding="utf-8"?>
<comments xmlns="http://schemas.openxmlformats.org/spreadsheetml/2006/main">
  <authors>
    <author>dreutter</author>
    <author>Rosemary Musson</author>
  </authors>
  <commentList>
    <comment ref="G7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gaging funds for Charles River to go to MARI</t>
        </r>
      </text>
    </comment>
    <comment ref="G10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funds transferred to ACFB</t>
        </r>
      </text>
    </comment>
    <comment ref="M24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includes MRBLS salary for Jill Frankforter (MT WSC)</t>
        </r>
      </text>
    </comment>
    <comment ref="G44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Charles R. nr Watertown</t>
        </r>
      </text>
    </comment>
    <comment ref="J47" authorId="0">
      <text>
        <r>
          <rPr>
            <b/>
            <sz val="8"/>
            <color indexed="81"/>
            <rFont val="Tahoma"/>
            <family val="2"/>
          </rPr>
          <t>dreutter:</t>
        </r>
        <r>
          <rPr>
            <sz val="8"/>
            <color indexed="81"/>
            <rFont val="Tahoma"/>
            <family val="2"/>
          </rPr>
          <t xml:space="preserve">
MRB4 lead scientist - Jill Frankforter</t>
        </r>
      </text>
    </comment>
    <comment ref="C48" authorId="1">
      <text>
        <r>
          <rPr>
            <sz val="8"/>
            <color indexed="81"/>
            <rFont val="Tahoma"/>
            <family val="2"/>
          </rPr>
          <t>Pete Van Meter, TX WSC
No longer paid through the SW S&amp;T component.</t>
        </r>
      </text>
    </comment>
  </commentList>
</comments>
</file>

<file path=xl/sharedStrings.xml><?xml version="1.0" encoding="utf-8"?>
<sst xmlns="http://schemas.openxmlformats.org/spreadsheetml/2006/main" count="7114" uniqueCount="871">
  <si>
    <t>Person's Name</t>
  </si>
  <si>
    <t>Publication costs</t>
  </si>
  <si>
    <t>Other costs</t>
  </si>
  <si>
    <t>Brief description of other costs</t>
  </si>
  <si>
    <t>Total hours</t>
  </si>
  <si>
    <t>FTE</t>
  </si>
  <si>
    <t>Total</t>
  </si>
  <si>
    <t>Gross</t>
  </si>
  <si>
    <t>Jonathan Kennen</t>
  </si>
  <si>
    <t>LINJ</t>
  </si>
  <si>
    <t>HDSN</t>
  </si>
  <si>
    <t>CONN</t>
  </si>
  <si>
    <t>LIRB</t>
  </si>
  <si>
    <t>PODL</t>
  </si>
  <si>
    <t>FY TOTALS</t>
  </si>
  <si>
    <t>Tom Cuffney</t>
  </si>
  <si>
    <t>ALBE</t>
  </si>
  <si>
    <t xml:space="preserve"> </t>
  </si>
  <si>
    <t>ACFB</t>
  </si>
  <si>
    <t>Doug Harned</t>
  </si>
  <si>
    <t>Anne Hoos</t>
  </si>
  <si>
    <t>TENN</t>
  </si>
  <si>
    <t>Silvia Terziotti</t>
  </si>
  <si>
    <t>Dave Lorenz</t>
  </si>
  <si>
    <t>Dale Robertson</t>
  </si>
  <si>
    <t>LERI</t>
  </si>
  <si>
    <t>Lead author</t>
  </si>
  <si>
    <t>WMIC</t>
  </si>
  <si>
    <t>UIRB</t>
  </si>
  <si>
    <t>UMIS</t>
  </si>
  <si>
    <t>Report Number</t>
  </si>
  <si>
    <t>Lori Sprague</t>
  </si>
  <si>
    <t>SPLT</t>
  </si>
  <si>
    <t>YELL</t>
  </si>
  <si>
    <t>CNBR</t>
  </si>
  <si>
    <t>OZRK</t>
  </si>
  <si>
    <t>Richard Rebich</t>
  </si>
  <si>
    <t>MISE</t>
  </si>
  <si>
    <t>SCTX</t>
  </si>
  <si>
    <t>ACAD</t>
  </si>
  <si>
    <t>Patty Ging</t>
  </si>
  <si>
    <t>EIWA</t>
  </si>
  <si>
    <t xml:space="preserve"> Lead Author</t>
  </si>
  <si>
    <t>Scott Mize</t>
  </si>
  <si>
    <t>TRIN</t>
  </si>
  <si>
    <t>SANJ</t>
  </si>
  <si>
    <t>SOCA</t>
  </si>
  <si>
    <t>Dan Sullivan</t>
  </si>
  <si>
    <t xml:space="preserve">LINJ  </t>
  </si>
  <si>
    <t>NECB</t>
  </si>
  <si>
    <t>DELR</t>
  </si>
  <si>
    <t xml:space="preserve">Waite, Ian </t>
  </si>
  <si>
    <t>GRSL</t>
  </si>
  <si>
    <t>RIOG</t>
  </si>
  <si>
    <t>NVBR</t>
  </si>
  <si>
    <t>USNK</t>
  </si>
  <si>
    <t>SACR</t>
  </si>
  <si>
    <t>MRB</t>
  </si>
  <si>
    <t>Lead Scientist</t>
  </si>
  <si>
    <t>Distributed Direct Charges (percent)</t>
  </si>
  <si>
    <t>District Overhead (percent)</t>
  </si>
  <si>
    <t>MRB 1</t>
  </si>
  <si>
    <t>LINJ / NJ</t>
  </si>
  <si>
    <t>MRB 2</t>
  </si>
  <si>
    <t>TENN / TN</t>
  </si>
  <si>
    <t>MRB 3</t>
  </si>
  <si>
    <t>WMIC / WI</t>
  </si>
  <si>
    <t>MRB 4</t>
  </si>
  <si>
    <t>MRB 5</t>
  </si>
  <si>
    <t>MRB 6</t>
  </si>
  <si>
    <t>GRSL / UT</t>
  </si>
  <si>
    <t>MRB 7</t>
  </si>
  <si>
    <t>MRB 8</t>
  </si>
  <si>
    <t>Larry Brown</t>
  </si>
  <si>
    <t>SANJ / CA</t>
  </si>
  <si>
    <t>Total Cost</t>
  </si>
  <si>
    <t>Target - Total</t>
  </si>
  <si>
    <t>CCYK</t>
  </si>
  <si>
    <t>Comments</t>
  </si>
  <si>
    <t>ACAD Total</t>
  </si>
  <si>
    <t>ACFB Total</t>
  </si>
  <si>
    <t>ALBE Total</t>
  </si>
  <si>
    <t>CCYK Total</t>
  </si>
  <si>
    <t>CNBR Total</t>
  </si>
  <si>
    <t>CONN Total</t>
  </si>
  <si>
    <t>DELR Total</t>
  </si>
  <si>
    <t>EIWA Total</t>
  </si>
  <si>
    <t>GRSL Total</t>
  </si>
  <si>
    <t>HDSN Total</t>
  </si>
  <si>
    <t>LERI Total</t>
  </si>
  <si>
    <t>LINJ Total</t>
  </si>
  <si>
    <t>LIRB Total</t>
  </si>
  <si>
    <t>MISE Total</t>
  </si>
  <si>
    <t>NECB Total</t>
  </si>
  <si>
    <t>NVBR Total</t>
  </si>
  <si>
    <t>OZRK Total</t>
  </si>
  <si>
    <t>PODL Total</t>
  </si>
  <si>
    <t>RIOG Total</t>
  </si>
  <si>
    <t>SACR Total</t>
  </si>
  <si>
    <t>SANJ Total</t>
  </si>
  <si>
    <t>SOCA Total</t>
  </si>
  <si>
    <t>SPLT Total</t>
  </si>
  <si>
    <t>TENN Total</t>
  </si>
  <si>
    <t>TRIN Total</t>
  </si>
  <si>
    <t>UIRB Total</t>
  </si>
  <si>
    <t>UMIS Total</t>
  </si>
  <si>
    <t>USNK Total</t>
  </si>
  <si>
    <t>WMIC Total</t>
  </si>
  <si>
    <t>YELL Total</t>
  </si>
  <si>
    <t>Total Gross Costs</t>
  </si>
  <si>
    <t>Study unit</t>
  </si>
  <si>
    <t>Cycle II start</t>
  </si>
  <si>
    <t>Region</t>
  </si>
  <si>
    <t>Type</t>
  </si>
  <si>
    <t>Station</t>
  </si>
  <si>
    <t>Site name</t>
  </si>
  <si>
    <t>2001</t>
  </si>
  <si>
    <t>SE</t>
  </si>
  <si>
    <t>2</t>
  </si>
  <si>
    <t>02335870</t>
  </si>
  <si>
    <t>Sope Creek near Marietta, GA</t>
  </si>
  <si>
    <t>Urban</t>
  </si>
  <si>
    <t>02338000</t>
  </si>
  <si>
    <t>Chattahoochee River near Whitesburg, GA</t>
  </si>
  <si>
    <t>Integ</t>
  </si>
  <si>
    <t>02338523</t>
  </si>
  <si>
    <t>Hillibahatchee Creek near Franklin, GA</t>
  </si>
  <si>
    <t>02350080</t>
  </si>
  <si>
    <t>Lime Creek near Cobb, GA</t>
  </si>
  <si>
    <t>Ag</t>
  </si>
  <si>
    <t>02087580</t>
  </si>
  <si>
    <t>Swift Creek near Apex, NC</t>
  </si>
  <si>
    <t>02089500</t>
  </si>
  <si>
    <t>Neuse River at Kinston, NC</t>
  </si>
  <si>
    <t>02091500</t>
  </si>
  <si>
    <t>Contentnea Creek at Hookerton, NC</t>
  </si>
  <si>
    <t>West</t>
  </si>
  <si>
    <t>7</t>
  </si>
  <si>
    <t>12510500</t>
  </si>
  <si>
    <t>Yakima River at Kiona, WA</t>
  </si>
  <si>
    <t>Central</t>
  </si>
  <si>
    <t>4</t>
  </si>
  <si>
    <t>06800000</t>
  </si>
  <si>
    <t>Maple Creek near Nickerson, NE</t>
  </si>
  <si>
    <t>06805500</t>
  </si>
  <si>
    <t>Platte River at Louisville, NE</t>
  </si>
  <si>
    <t>NE</t>
  </si>
  <si>
    <t>1</t>
  </si>
  <si>
    <t>01170100</t>
  </si>
  <si>
    <t>Green River near Colrain, MA</t>
  </si>
  <si>
    <t>01184000</t>
  </si>
  <si>
    <t>Connecticut River at Thompsonville, CT</t>
  </si>
  <si>
    <t>01209710</t>
  </si>
  <si>
    <t>Norwalk River at Winnipauk,CT</t>
  </si>
  <si>
    <t>GAFL</t>
  </si>
  <si>
    <t>02318500</t>
  </si>
  <si>
    <t>Withlacoochee River near Quitman, GA</t>
  </si>
  <si>
    <t>6</t>
  </si>
  <si>
    <t>094196783</t>
  </si>
  <si>
    <t>Las Vegas Wash near Las Vegas, NV</t>
  </si>
  <si>
    <t>10350500</t>
  </si>
  <si>
    <t>Truckee River at Clark, NV</t>
  </si>
  <si>
    <t>01610400</t>
  </si>
  <si>
    <t>Waites Run near Wardensville, WV</t>
  </si>
  <si>
    <t>01621050</t>
  </si>
  <si>
    <t>Muddy Creek at Mount Clinton, VA</t>
  </si>
  <si>
    <t>01646580</t>
  </si>
  <si>
    <t>Potomac River at Washington, DC</t>
  </si>
  <si>
    <t>01654000</t>
  </si>
  <si>
    <t>Accotink Creek near Annandale, VA</t>
  </si>
  <si>
    <t>8</t>
  </si>
  <si>
    <t>11273500</t>
  </si>
  <si>
    <t>Merced River near Newman, CA</t>
  </si>
  <si>
    <t>11274538</t>
  </si>
  <si>
    <t>Orestimba Creek near Crows Landing, CA</t>
  </si>
  <si>
    <t>11303500</t>
  </si>
  <si>
    <t>San Joaquin River near Vernalis, CA</t>
  </si>
  <si>
    <t>11335000</t>
  </si>
  <si>
    <t>Cosumnes River at Michigan Bar, CA</t>
  </si>
  <si>
    <t>06713500</t>
  </si>
  <si>
    <t>Cherry Creek at Denver, CO</t>
  </si>
  <si>
    <t>06754000</t>
  </si>
  <si>
    <t>South Platte River near Kersey, CO</t>
  </si>
  <si>
    <t>402114105350101</t>
  </si>
  <si>
    <t>Big Thompson near Estes Park, CO</t>
  </si>
  <si>
    <t>5</t>
  </si>
  <si>
    <t>08051500</t>
  </si>
  <si>
    <t>Clear Creek near Sanger, TX</t>
  </si>
  <si>
    <t>08057200</t>
  </si>
  <si>
    <t>White Rock Creek at Dallas, TX</t>
  </si>
  <si>
    <t>08057410</t>
  </si>
  <si>
    <t>Trinity River below Dallas, TX</t>
  </si>
  <si>
    <t>08064100</t>
  </si>
  <si>
    <t>Chambers Creek near Rice, TX</t>
  </si>
  <si>
    <t>WHMI</t>
  </si>
  <si>
    <t>3</t>
  </si>
  <si>
    <t>03374100</t>
  </si>
  <si>
    <t>White River at Hazleton, IN</t>
  </si>
  <si>
    <t>394340085524601</t>
  </si>
  <si>
    <t>Sugar Creek at New Palestine, IN</t>
  </si>
  <si>
    <t>WILL</t>
  </si>
  <si>
    <t>14201300</t>
  </si>
  <si>
    <t>Zollner Creek near Mt. Angel, OR</t>
  </si>
  <si>
    <t>14205400</t>
  </si>
  <si>
    <t>E Fork Dairy Creek near Meachan Corner, OR</t>
  </si>
  <si>
    <t>14206950</t>
  </si>
  <si>
    <t>Fanno Creek at Durham, OR</t>
  </si>
  <si>
    <t>14211720</t>
  </si>
  <si>
    <t>Willamette River at Portland, OR</t>
  </si>
  <si>
    <t>04063700</t>
  </si>
  <si>
    <t>Popple River near Fence, WI</t>
  </si>
  <si>
    <t>2004</t>
  </si>
  <si>
    <t>05451210</t>
  </si>
  <si>
    <t>South Fork Iowa River near New Providence, IA</t>
  </si>
  <si>
    <t>05465500</t>
  </si>
  <si>
    <t>Iowa River at Wapello, IA</t>
  </si>
  <si>
    <t>01349150</t>
  </si>
  <si>
    <t>Canajoharie Creek near Canajoharie, NY</t>
  </si>
  <si>
    <t>01356190</t>
  </si>
  <si>
    <t>Lisha Kill northwest of Niskayuna, NY</t>
  </si>
  <si>
    <t>01357500</t>
  </si>
  <si>
    <t>Mohawk River at Cohoes, NY</t>
  </si>
  <si>
    <t>04161820</t>
  </si>
  <si>
    <t>Clinton River at Sterling Heights, MI</t>
  </si>
  <si>
    <t>04186500</t>
  </si>
  <si>
    <t>Auglaize River near Fort Jennings, OH</t>
  </si>
  <si>
    <t>04193500</t>
  </si>
  <si>
    <t>Maumee River at Waterville, OH</t>
  </si>
  <si>
    <t>01403300</t>
  </si>
  <si>
    <t>Raritan River at Bound Brook, NJ</t>
  </si>
  <si>
    <t>05572000</t>
  </si>
  <si>
    <t>Sangamon River at Monticello, IL</t>
  </si>
  <si>
    <t>05586100</t>
  </si>
  <si>
    <t>Illinois River at Valley City, IL</t>
  </si>
  <si>
    <t>07288650</t>
  </si>
  <si>
    <t>Bogue Phalia near Leland, MS</t>
  </si>
  <si>
    <t>07288955</t>
  </si>
  <si>
    <t>Yazoo River near Long Lake, MS</t>
  </si>
  <si>
    <t>07053250</t>
  </si>
  <si>
    <t>Yocum Creek near Oak Grove, AR</t>
  </si>
  <si>
    <t>07060710</t>
  </si>
  <si>
    <t>North Sylamore Creek near Fifty Six, AR</t>
  </si>
  <si>
    <t>PUGT</t>
  </si>
  <si>
    <t>12056500</t>
  </si>
  <si>
    <t>North Fork Skokomish River near Hdsprt, WA</t>
  </si>
  <si>
    <t>12128000</t>
  </si>
  <si>
    <t>Thornton Creek near Seattle, WA</t>
  </si>
  <si>
    <t>08364000</t>
  </si>
  <si>
    <t>Rio Grande at El Paso, TX</t>
  </si>
  <si>
    <t>11447360</t>
  </si>
  <si>
    <t>Arcade Creek near Del Paso Heights, CA</t>
  </si>
  <si>
    <t>11447650</t>
  </si>
  <si>
    <t>Sacramento River a Freeport, CA</t>
  </si>
  <si>
    <t>SANT</t>
  </si>
  <si>
    <t>02169570</t>
  </si>
  <si>
    <t>Gills Creek at Columbia, SC</t>
  </si>
  <si>
    <t>02172300</t>
  </si>
  <si>
    <t>McTier Creek near Monetta, SC</t>
  </si>
  <si>
    <t>02174250</t>
  </si>
  <si>
    <t>Cow Castle Creek near Bowman, SC</t>
  </si>
  <si>
    <t>02175000</t>
  </si>
  <si>
    <t>Edisto River near Givhans, SC</t>
  </si>
  <si>
    <t>08178800</t>
  </si>
  <si>
    <t>Salado Creek at San Antonio, TX</t>
  </si>
  <si>
    <t>05288705</t>
  </si>
  <si>
    <t>Shingle Creek at Minneapolis, MN</t>
  </si>
  <si>
    <t>05320270</t>
  </si>
  <si>
    <t>Little Cobb River near Beauford, MN</t>
  </si>
  <si>
    <t>13092747</t>
  </si>
  <si>
    <t>Rock Creek at Twin Falls, ID</t>
  </si>
  <si>
    <t>13154500</t>
  </si>
  <si>
    <t>Snake River at King Hill, ID</t>
  </si>
  <si>
    <t>2007</t>
  </si>
  <si>
    <t>08012150</t>
  </si>
  <si>
    <t>Mermentau River at Mermentau, LA</t>
  </si>
  <si>
    <t>08014500</t>
  </si>
  <si>
    <t>Whisky Chitto Creek near Oberlin, LA</t>
  </si>
  <si>
    <t>CAZB</t>
  </si>
  <si>
    <t>09505800</t>
  </si>
  <si>
    <t>West Clear Creek near Camp Verde, AZ</t>
  </si>
  <si>
    <t>01463500</t>
  </si>
  <si>
    <t>Delaware River at Trenton, NJ</t>
  </si>
  <si>
    <t>10168000</t>
  </si>
  <si>
    <t>Little Cottonwood Creek at Salt Lake City, UT</t>
  </si>
  <si>
    <t>10172200</t>
  </si>
  <si>
    <t>Red Butte Creek at Ft Douglas, UT</t>
  </si>
  <si>
    <t>MOBL</t>
  </si>
  <si>
    <t>0242354750</t>
  </si>
  <si>
    <t>Cahaba Valley Creek at Pelham, AL</t>
  </si>
  <si>
    <t>02469762</t>
  </si>
  <si>
    <t>Tombigbee River near Coffeeville, AL</t>
  </si>
  <si>
    <t>01104615</t>
  </si>
  <si>
    <t>Charles River near Watertown, MA</t>
  </si>
  <si>
    <t>11049400</t>
  </si>
  <si>
    <t>Santa Ana River above Seven Oaks Dam, CA</t>
  </si>
  <si>
    <t>11074000</t>
  </si>
  <si>
    <t>Santa Ana River below Prado Dam, CA</t>
  </si>
  <si>
    <t>SOFL</t>
  </si>
  <si>
    <t>02281200</t>
  </si>
  <si>
    <t>Hillsboro Canal near Shawano, FL</t>
  </si>
  <si>
    <t>0357479650</t>
  </si>
  <si>
    <t>Hester Creek near Plevna, AL</t>
  </si>
  <si>
    <t>03575100</t>
  </si>
  <si>
    <t>Flint River near Brownsboro, AL</t>
  </si>
  <si>
    <t>UCOL</t>
  </si>
  <si>
    <t>09163500</t>
  </si>
  <si>
    <t>Colorado River near Colorado-Utah state line</t>
  </si>
  <si>
    <t>05531500</t>
  </si>
  <si>
    <t>Salt Creek at Western Springs, IL</t>
  </si>
  <si>
    <t>06329500</t>
  </si>
  <si>
    <t>Yellowstone River near Sidney, MT</t>
  </si>
  <si>
    <t>Study Unit</t>
  </si>
  <si>
    <t>Lab Analysis (including QC)</t>
  </si>
  <si>
    <t>Sampling &amp; Data Review</t>
  </si>
  <si>
    <t>Streamflow Gaging</t>
  </si>
  <si>
    <t>Lab Analysis</t>
  </si>
  <si>
    <t>TOTAL</t>
  </si>
  <si>
    <t>Ecology</t>
  </si>
  <si>
    <t>Chemistry</t>
  </si>
  <si>
    <t>01</t>
  </si>
  <si>
    <t>04</t>
  </si>
  <si>
    <t>07</t>
  </si>
  <si>
    <t>SU Costs</t>
  </si>
  <si>
    <t>Travel (air fare, lodging, per diem)</t>
  </si>
  <si>
    <t>Short Title</t>
  </si>
  <si>
    <t>Nancy Bauch</t>
  </si>
  <si>
    <t>CAZB Total</t>
  </si>
  <si>
    <t>UCOL Total</t>
  </si>
  <si>
    <t>WILL Total</t>
  </si>
  <si>
    <t>District Account Number</t>
  </si>
  <si>
    <t>lead author</t>
  </si>
  <si>
    <t>FY07</t>
  </si>
  <si>
    <t>Donna Knifong</t>
  </si>
  <si>
    <t>Co-author</t>
  </si>
  <si>
    <t>Adjustment Factor</t>
  </si>
  <si>
    <t>Target</t>
  </si>
  <si>
    <t>Total Study Unit Target</t>
  </si>
  <si>
    <t>PUGT Total</t>
  </si>
  <si>
    <t>REGION /GROUP</t>
  </si>
  <si>
    <t>SW S&amp;T QW Data Collection only</t>
  </si>
  <si>
    <t>SW QW Sample Analyses</t>
  </si>
  <si>
    <t>Stream Gaging</t>
  </si>
  <si>
    <t>SW S&amp;T ECO Data Collection only</t>
  </si>
  <si>
    <t>SW ECO Sample Analyses</t>
  </si>
  <si>
    <t>N/01</t>
  </si>
  <si>
    <t>N/04</t>
  </si>
  <si>
    <t>N/07</t>
  </si>
  <si>
    <t>S/01</t>
  </si>
  <si>
    <t>S/04</t>
  </si>
  <si>
    <t>S/07</t>
  </si>
  <si>
    <t xml:space="preserve">TENN </t>
  </si>
  <si>
    <t>HPGW</t>
  </si>
  <si>
    <t>C/01</t>
  </si>
  <si>
    <t>C/04</t>
  </si>
  <si>
    <t>C/07</t>
  </si>
  <si>
    <t xml:space="preserve">W/01 </t>
  </si>
  <si>
    <t>W/04</t>
  </si>
  <si>
    <t>W/07</t>
  </si>
  <si>
    <t>Total by region</t>
  </si>
  <si>
    <t>SU Total</t>
  </si>
  <si>
    <t>Sampling (minus lab)</t>
  </si>
  <si>
    <t>Data anal.+reports</t>
  </si>
  <si>
    <t>Lab</t>
  </si>
  <si>
    <t>Gaging</t>
  </si>
  <si>
    <t>Target Adjustment Factor</t>
  </si>
  <si>
    <r>
      <t>Gross</t>
    </r>
    <r>
      <rPr>
        <b/>
        <sz val="10"/>
        <rFont val="Arial"/>
        <family val="2"/>
      </rPr>
      <t xml:space="preserve"> Annual SW S&amp;T Costs </t>
    </r>
    <r>
      <rPr>
        <b/>
        <sz val="10"/>
        <color indexed="10"/>
        <rFont val="Arial"/>
        <family val="2"/>
      </rPr>
      <t>(Costs in columns C-J adjusted to fit within target)</t>
    </r>
  </si>
  <si>
    <t>FY07 Target</t>
  </si>
  <si>
    <t>Percent Over Target</t>
  </si>
  <si>
    <t>The target adjustment</t>
  </si>
  <si>
    <t>factor is the percentage</t>
  </si>
  <si>
    <t>adjustment needed for</t>
  </si>
  <si>
    <t>budgets to meet the SW S&amp;T</t>
  </si>
  <si>
    <t>allocation.</t>
  </si>
  <si>
    <t>adjustment needed for report</t>
  </si>
  <si>
    <t>RTNS</t>
  </si>
  <si>
    <t>ARHN/CR</t>
  </si>
  <si>
    <t>ARHN/NR</t>
  </si>
  <si>
    <t>ARHN/SR</t>
  </si>
  <si>
    <t>ARHN/WR</t>
  </si>
  <si>
    <t xml:space="preserve">Coordinator </t>
  </si>
  <si>
    <t>Asst. Coordinator</t>
  </si>
  <si>
    <t>Placeholder for SU Funds</t>
  </si>
  <si>
    <t>HQ Account</t>
  </si>
  <si>
    <t>Column Totals</t>
  </si>
  <si>
    <t>SU</t>
  </si>
  <si>
    <t>05420680</t>
  </si>
  <si>
    <t>Wapsipinicon River near Tripoli, IA</t>
  </si>
  <si>
    <t>02084160</t>
  </si>
  <si>
    <t>Chicod Cr near Simpson, NC</t>
  </si>
  <si>
    <t>12464770</t>
  </si>
  <si>
    <t>Crab Creek near Ritzville, WA</t>
  </si>
  <si>
    <t>12505450</t>
  </si>
  <si>
    <t>Granger Drain at Granger, WA</t>
  </si>
  <si>
    <t>rotate2</t>
  </si>
  <si>
    <t>urbcore</t>
  </si>
  <si>
    <t>rotate4</t>
  </si>
  <si>
    <t>agcore</t>
  </si>
  <si>
    <t>06795500</t>
  </si>
  <si>
    <t>Shell Creek near Columbus, NE</t>
  </si>
  <si>
    <t>06800500</t>
  </si>
  <si>
    <t>Elkhorn River at Waterloo, NE</t>
  </si>
  <si>
    <t>Dismal River near Thedford, NE</t>
  </si>
  <si>
    <t>eco_only</t>
  </si>
  <si>
    <t>06775900</t>
  </si>
  <si>
    <t>Rocky Creek near Citrus Park, FL</t>
  </si>
  <si>
    <t>Little River near Tifton, GA</t>
  </si>
  <si>
    <t>02306774</t>
  </si>
  <si>
    <t>02317797</t>
  </si>
  <si>
    <t>10311400</t>
  </si>
  <si>
    <t>Carson River near Carson City, NV</t>
  </si>
  <si>
    <t>dropped</t>
  </si>
  <si>
    <t>03267900</t>
  </si>
  <si>
    <t>Mad River near Eagle City, OH</t>
  </si>
  <si>
    <t>03357330</t>
  </si>
  <si>
    <t>Big Walnut Creek near Roachdale, IN</t>
  </si>
  <si>
    <t>04072050</t>
  </si>
  <si>
    <t>Duck Creek near Howard, WI</t>
  </si>
  <si>
    <t>040869415</t>
  </si>
  <si>
    <t>Lincoln Creek at Milwaukee, WI</t>
  </si>
  <si>
    <t>04175600</t>
  </si>
  <si>
    <t>River Raisin near Manchester, MI</t>
  </si>
  <si>
    <t>01403900</t>
  </si>
  <si>
    <t>Bound Brook at Middlesex, NJ</t>
  </si>
  <si>
    <t>dropped08</t>
  </si>
  <si>
    <t>07055646</t>
  </si>
  <si>
    <t>Buffalo River near Boxley, AR</t>
  </si>
  <si>
    <t>07050500</t>
  </si>
  <si>
    <t>Kings River near Berryville, AR</t>
  </si>
  <si>
    <t>08227000</t>
  </si>
  <si>
    <t>Saguache Creek near Saguache, CO</t>
  </si>
  <si>
    <t>08195000</t>
  </si>
  <si>
    <t>Frio River at Concan, TX</t>
  </si>
  <si>
    <t>05331580</t>
  </si>
  <si>
    <t>Mississippi River at Hastings, MN</t>
  </si>
  <si>
    <t>13055000</t>
  </si>
  <si>
    <t>Teton River near St Anthony, ID</t>
  </si>
  <si>
    <t>13056500</t>
  </si>
  <si>
    <t>Henrys Fork near Rexburg, ID</t>
  </si>
  <si>
    <t>07375050</t>
  </si>
  <si>
    <t>Tchefuncte River near Covington, LA</t>
  </si>
  <si>
    <t>07379960</t>
  </si>
  <si>
    <t>Dawson Creek at Baton Rouge, LA</t>
  </si>
  <si>
    <t>09471000</t>
  </si>
  <si>
    <t>San Pedro River at Charleston, AZ</t>
  </si>
  <si>
    <t>09481740</t>
  </si>
  <si>
    <t>Santa Cruz River at Tubac, AZ</t>
  </si>
  <si>
    <t>Hassayampa River near Arlington, AZ</t>
  </si>
  <si>
    <t>09517000</t>
  </si>
  <si>
    <t>01464907</t>
  </si>
  <si>
    <t>Little Neshaminy Creek near Warminster, PA</t>
  </si>
  <si>
    <t>01472157</t>
  </si>
  <si>
    <t>French Creek near Phoenixville, PA</t>
  </si>
  <si>
    <t>10171000</t>
  </si>
  <si>
    <t>Jordan River at Salt Lake City, UT</t>
  </si>
  <si>
    <t>02424000</t>
  </si>
  <si>
    <t>Cahaba River at Centreville, AL</t>
  </si>
  <si>
    <t>03466208</t>
  </si>
  <si>
    <t>Big Limestone Creek near Limestone, TN</t>
  </si>
  <si>
    <t>03467609</t>
  </si>
  <si>
    <t>Nolichucky River near Lowland, TN</t>
  </si>
  <si>
    <t>06279500</t>
  </si>
  <si>
    <t>Bighorn River at Kane, WY</t>
  </si>
  <si>
    <t>06295000</t>
  </si>
  <si>
    <t>Yellowstone River at Forsyth, MT</t>
  </si>
  <si>
    <t>06324970</t>
  </si>
  <si>
    <t>Little Powder River near Weston, WY</t>
  </si>
  <si>
    <t>Total by MRB</t>
  </si>
  <si>
    <t xml:space="preserve">Gross Costs for FY07 </t>
  </si>
  <si>
    <t>Ecology Sampling - Gross Costs</t>
  </si>
  <si>
    <t>WSC Gross annual costs</t>
  </si>
  <si>
    <t>WSC Gross Stream gaging costs</t>
  </si>
  <si>
    <t>WSC Gross costs</t>
  </si>
  <si>
    <t>05532500</t>
  </si>
  <si>
    <t>Des Plaines River at Riverside, IL</t>
  </si>
  <si>
    <t>MAJOR RIVER BASIN</t>
  </si>
  <si>
    <t>CYCLE II SU</t>
  </si>
  <si>
    <t>STATION ID</t>
  </si>
  <si>
    <t>STATION NAME</t>
  </si>
  <si>
    <t>NEW CYCLE II SITE TYPE</t>
  </si>
  <si>
    <t xml:space="preserve"> Field Travel Cost (per diem)</t>
  </si>
  <si>
    <t>Vehicle costs</t>
  </si>
  <si>
    <t>Supply costs</t>
  </si>
  <si>
    <t>Working capital fund (for replacement of depreciable equipment)</t>
  </si>
  <si>
    <t>WSC net cost</t>
  </si>
  <si>
    <t>Distributed direct cost</t>
  </si>
  <si>
    <t>Overhead cost</t>
  </si>
  <si>
    <t>Red Butte Creek at Fort Douglas, UT</t>
  </si>
  <si>
    <t>East Fork Dairy Creek near Meachan Corner, OR</t>
  </si>
  <si>
    <t>Sacramento River at Freeport, CA</t>
  </si>
  <si>
    <t>CYCLE II SITE (145)</t>
  </si>
  <si>
    <t>CYCLE II SITE (84)</t>
  </si>
  <si>
    <t>CYCLE I SITE TYPE</t>
  </si>
  <si>
    <t>CYCLE II SITE TYPE</t>
  </si>
  <si>
    <t>NS LAND USE TYPE</t>
  </si>
  <si>
    <t>SAMPLED FOR ECOLOGY</t>
  </si>
  <si>
    <t>PROPOSED COST CENTER TO DO SAMPLING</t>
  </si>
  <si>
    <t>SAMPLED IN 2007</t>
  </si>
  <si>
    <t>SAMPLED IN 2008</t>
  </si>
  <si>
    <t>SAMPLED IN 2009</t>
  </si>
  <si>
    <t>SAMPLED IN 2010</t>
  </si>
  <si>
    <t>SAMPLED IN 2011</t>
  </si>
  <si>
    <t>SAMPLED IN 2012</t>
  </si>
  <si>
    <t>NUMBER OF SAMPLES IN 2007</t>
  </si>
  <si>
    <t>NUMBER OF SAMPLES IN 2008</t>
  </si>
  <si>
    <t>NUMBER OF SAMPLES IN 2009</t>
  </si>
  <si>
    <t>NUMBER OF SAMPLES IN 2010</t>
  </si>
  <si>
    <t>NUMBER OF SAMPLES IN 2011</t>
  </si>
  <si>
    <t>NUMBER OF SAMPLES IN 2012</t>
  </si>
  <si>
    <t>DISTANCE TO SITE (miles)</t>
  </si>
  <si>
    <t>TRAVEL TIME TO SITE (hrs)</t>
  </si>
  <si>
    <t>SITE SIZE</t>
  </si>
  <si>
    <t>LOW FLOW SITE TYPE</t>
  </si>
  <si>
    <t>HIGH FLOW SITE TYPE</t>
  </si>
  <si>
    <t>FLAGMEN NEEDED AT LOW FLOW</t>
  </si>
  <si>
    <t>FLAGMEN NEEDED AT HIGH FLOW</t>
  </si>
  <si>
    <t>NUMBER OF VEHICLES  NEEDED (EXCLUDING FLAGMEN)</t>
  </si>
  <si>
    <t>LOW FLOW LENGTH OF FIELD DAY (hrs)</t>
  </si>
  <si>
    <t>HIGH FLOW LENGTH OF FIELD DAY (hrs)</t>
  </si>
  <si>
    <t>LOW FLOW SAMPLE TOTAL HOURS</t>
  </si>
  <si>
    <t>HIGH FLOW SAMPLE TOTAL HOURS</t>
  </si>
  <si>
    <t>Y</t>
  </si>
  <si>
    <t>bfs</t>
  </si>
  <si>
    <t>Ref</t>
  </si>
  <si>
    <t>Undev</t>
  </si>
  <si>
    <t>East Hartford, CT</t>
  </si>
  <si>
    <t>N</t>
  </si>
  <si>
    <t>small</t>
  </si>
  <si>
    <t>wading</t>
  </si>
  <si>
    <t>bridge</t>
  </si>
  <si>
    <t>Urban / Undev</t>
  </si>
  <si>
    <t>large</t>
  </si>
  <si>
    <t>boat3</t>
  </si>
  <si>
    <t>ifs</t>
  </si>
  <si>
    <t>Urban 2</t>
  </si>
  <si>
    <t>Ag / Urb / Undev</t>
  </si>
  <si>
    <t>West Trenton, NJ</t>
  </si>
  <si>
    <t>Ag / Undev</t>
  </si>
  <si>
    <t>Troy, NY</t>
  </si>
  <si>
    <t>Urban 1</t>
  </si>
  <si>
    <t>None</t>
  </si>
  <si>
    <t>Baltimore, MD</t>
  </si>
  <si>
    <t>medium</t>
  </si>
  <si>
    <t>Atlanta, GA</t>
  </si>
  <si>
    <t>boat2</t>
  </si>
  <si>
    <t>Raleigh, NC</t>
  </si>
  <si>
    <t>Ag / Urban</t>
  </si>
  <si>
    <t>Tampa, FL</t>
  </si>
  <si>
    <t>Tallahassee, FL</t>
  </si>
  <si>
    <t>Montgomery, AL</t>
  </si>
  <si>
    <t>Columbia, SC</t>
  </si>
  <si>
    <t>Nashville, TN</t>
  </si>
  <si>
    <t>Iowa City, IA</t>
  </si>
  <si>
    <t>Urban / Ag</t>
  </si>
  <si>
    <t>Columbus, OH</t>
  </si>
  <si>
    <t>Urbana, IL</t>
  </si>
  <si>
    <t>Mounds View, MN</t>
  </si>
  <si>
    <t>Indianapolis, IN</t>
  </si>
  <si>
    <t>Madison, WI</t>
  </si>
  <si>
    <t>Lincoln, NE</t>
  </si>
  <si>
    <t>Lakewood, CO</t>
  </si>
  <si>
    <t>insuf data</t>
  </si>
  <si>
    <t>Cheyenne, WY</t>
  </si>
  <si>
    <t>cableway</t>
  </si>
  <si>
    <t>Baton Rouge, LA</t>
  </si>
  <si>
    <t>Jackson, MS</t>
  </si>
  <si>
    <t>Little Rock, AR</t>
  </si>
  <si>
    <t>Austin, TX</t>
  </si>
  <si>
    <t>Tucson, AZ</t>
  </si>
  <si>
    <t>West Valley City, UT</t>
  </si>
  <si>
    <t>Las Vegas, NV</t>
  </si>
  <si>
    <t>Carson City, NV</t>
  </si>
  <si>
    <t>Albuquerque, NM</t>
  </si>
  <si>
    <t>Tacoma, WA</t>
  </si>
  <si>
    <t>Boise, ID</t>
  </si>
  <si>
    <t>Portland, OR</t>
  </si>
  <si>
    <t>Sacramento, CA</t>
  </si>
  <si>
    <t>San Diego, CA</t>
  </si>
  <si>
    <t>Station number</t>
  </si>
  <si>
    <t>Station name</t>
  </si>
  <si>
    <t>Cycle II site type</t>
  </si>
  <si>
    <t>Site group</t>
  </si>
  <si>
    <t>Reference</t>
  </si>
  <si>
    <t>Urb. ind.</t>
  </si>
  <si>
    <t>Ag. ind.</t>
  </si>
  <si>
    <t>see CONN</t>
  </si>
  <si>
    <t>WILL / OR</t>
  </si>
  <si>
    <t>Dale Blevins</t>
  </si>
  <si>
    <t>WSC / NAWQA Account No.</t>
  </si>
  <si>
    <t>SUID / WSC</t>
  </si>
  <si>
    <t>TRIN / TX</t>
  </si>
  <si>
    <t>MRB1 SPARROW model</t>
  </si>
  <si>
    <t>Elaine Trench</t>
  </si>
  <si>
    <t>Craig Johnston</t>
  </si>
  <si>
    <t>Rich Moore</t>
  </si>
  <si>
    <t>Amanda Bell</t>
  </si>
  <si>
    <t>MRB13 Mercury Trends</t>
  </si>
  <si>
    <t>Ann Chalmers</t>
  </si>
  <si>
    <t>Kirsten Cassingham</t>
  </si>
  <si>
    <t>MRB2 SPARROW model</t>
  </si>
  <si>
    <t>MRB3 Algal indices</t>
  </si>
  <si>
    <t>Jeff Frey</t>
  </si>
  <si>
    <t>Moon Kim</t>
  </si>
  <si>
    <t>Julie Berkman</t>
  </si>
  <si>
    <t>Dave Saad</t>
  </si>
  <si>
    <t>David Hall</t>
  </si>
  <si>
    <t>Krista Stensvold</t>
  </si>
  <si>
    <t>MRB4 SPARROW model</t>
  </si>
  <si>
    <t>Jean Dupree</t>
  </si>
  <si>
    <t>Laura Hallberg</t>
  </si>
  <si>
    <t>Dan Pearson</t>
  </si>
  <si>
    <t>MRB46 Invertebrate trace metals</t>
  </si>
  <si>
    <t>Suzanne Femmer</t>
  </si>
  <si>
    <t>Angela Paul</t>
  </si>
  <si>
    <t>Karen Thomas</t>
  </si>
  <si>
    <t>Toby Welborn</t>
  </si>
  <si>
    <t>MRB6 Nutrient/sediment trends</t>
  </si>
  <si>
    <t>Anne Marie Matherne</t>
  </si>
  <si>
    <t>MRB678 Eco model</t>
  </si>
  <si>
    <t>Anne Brasher</t>
  </si>
  <si>
    <t>Kimberly Jones</t>
  </si>
  <si>
    <t>Ian Waite</t>
  </si>
  <si>
    <t>Chris Konrad</t>
  </si>
  <si>
    <t>Jason May</t>
  </si>
  <si>
    <t>Jim Orlando</t>
  </si>
  <si>
    <t>MRB7 SPARROW model</t>
  </si>
  <si>
    <t>Dan Wise</t>
  </si>
  <si>
    <t>Steve Sobieszcyk</t>
  </si>
  <si>
    <t>MRB78 Pesticide trends</t>
  </si>
  <si>
    <t>Hank Johnson</t>
  </si>
  <si>
    <t>Patrick Moran</t>
  </si>
  <si>
    <t xml:space="preserve">Gross Costs for FY08 </t>
  </si>
  <si>
    <t xml:space="preserve">Gross Costs for FY09 </t>
  </si>
  <si>
    <t>FY07 startup MRB reports</t>
  </si>
  <si>
    <t>FY08 Target</t>
  </si>
  <si>
    <t>FY09 Target</t>
  </si>
  <si>
    <t>WHMI Total</t>
  </si>
  <si>
    <t>2404-CRM22</t>
  </si>
  <si>
    <t>2450-CRM23</t>
  </si>
  <si>
    <t>2510-CRM45</t>
  </si>
  <si>
    <t>2525-CRM47</t>
  </si>
  <si>
    <t>8607-CRM00</t>
  </si>
  <si>
    <t>2472-CRMRP</t>
  </si>
  <si>
    <t>2412-CRM64</t>
  </si>
  <si>
    <t>2491-CRM67</t>
  </si>
  <si>
    <t>8582-CRMSW</t>
  </si>
  <si>
    <t>8664-CRM00</t>
  </si>
  <si>
    <t>9705-CRMMR</t>
  </si>
  <si>
    <t>8611-CRM86</t>
  </si>
  <si>
    <t>2507-CRM03</t>
  </si>
  <si>
    <t>8653-CRM28</t>
  </si>
  <si>
    <t>Cory Stephens</t>
  </si>
  <si>
    <t>8636-CRM14</t>
  </si>
  <si>
    <t>8582-CRMNS</t>
  </si>
  <si>
    <t>9716-CRM21</t>
  </si>
  <si>
    <t>2454-CRM24</t>
  </si>
  <si>
    <t>9722-CRMPS</t>
  </si>
  <si>
    <t>9677-CRM86</t>
  </si>
  <si>
    <t>9711-CRM3D</t>
  </si>
  <si>
    <t>Dinah Saleh</t>
  </si>
  <si>
    <t>Joseph Domagalski</t>
  </si>
  <si>
    <t>Percent FTE</t>
  </si>
  <si>
    <t>Author</t>
  </si>
  <si>
    <t>software</t>
  </si>
  <si>
    <t>training</t>
  </si>
  <si>
    <t>8601-CRM02</t>
  </si>
  <si>
    <t>supplies</t>
  </si>
  <si>
    <t>author</t>
  </si>
  <si>
    <t>(Gross)</t>
  </si>
  <si>
    <t xml:space="preserve">Salary+Benefits </t>
  </si>
  <si>
    <t>FY08</t>
  </si>
  <si>
    <t>Christine Albano</t>
  </si>
  <si>
    <t xml:space="preserve"> Gross Salary + Benefits</t>
  </si>
  <si>
    <t>9677-CRM54</t>
  </si>
  <si>
    <t>Lead Author</t>
  </si>
  <si>
    <t>FY09</t>
  </si>
  <si>
    <t>comments</t>
  </si>
  <si>
    <t>Funds to SU</t>
  </si>
  <si>
    <t>other pub charges</t>
  </si>
  <si>
    <t>Jerry McMahon</t>
  </si>
  <si>
    <t>Dorene MacCoy</t>
  </si>
  <si>
    <t>Terry Maret</t>
  </si>
  <si>
    <t>Quinn Cannon</t>
  </si>
  <si>
    <t>9697-CRM43</t>
  </si>
  <si>
    <t>**Red Butte Creek at Fort Douglas, UT</t>
  </si>
  <si>
    <t>*North Fork Skokomish River near Hoodsport, WA</t>
  </si>
  <si>
    <t>*Fish not collected by USGS due to endangered species issues; annual Fish collections at NF Skokomish by U. Washington (otherwise would be odd FY)</t>
  </si>
  <si>
    <t>**Fish not collected due to permit issues (otherwise would be even FY)</t>
  </si>
  <si>
    <t>IAFH</t>
  </si>
  <si>
    <t>IAH</t>
  </si>
  <si>
    <t>Cycle II sampling prior to implementation of the SWST redesign schedule</t>
  </si>
  <si>
    <t>Cycle II Study Unit abbrev-iation</t>
  </si>
  <si>
    <t>Area (sq km)</t>
  </si>
  <si>
    <t>Riffle</t>
  </si>
  <si>
    <t>Snag</t>
  </si>
  <si>
    <t>.</t>
  </si>
  <si>
    <t>29(pr w/ 32)</t>
  </si>
  <si>
    <t>32(pr w /29)</t>
  </si>
  <si>
    <t>Depos.</t>
  </si>
  <si>
    <t>Eco Field Labor Cost (inc 22.4% lv assess)</t>
  </si>
  <si>
    <t>Eco Field Travel Cost (per diem)</t>
  </si>
  <si>
    <t>Eco Vehicle costs</t>
  </si>
  <si>
    <t>Eco Supply costs</t>
  </si>
  <si>
    <t>Eco Office Labor Costs (inc 22.4% lv assess)</t>
  </si>
  <si>
    <t>Eco QA / Mgt Labor Costs (inc 22.4% lv assess)</t>
  </si>
  <si>
    <t xml:space="preserve">Dist Direct Cost
</t>
  </si>
  <si>
    <t>Over-head
Cost</t>
  </si>
  <si>
    <t>Eco WSC Total Cost</t>
  </si>
  <si>
    <t>*Fish not collected by USGS due to endangered species issues; annual Fish collections at NF Skokomish by U. Washington</t>
  </si>
  <si>
    <t>PIED</t>
  </si>
  <si>
    <t>MARI</t>
  </si>
  <si>
    <t>WEVO</t>
  </si>
  <si>
    <t>COOK</t>
  </si>
  <si>
    <t>Project-wide management</t>
  </si>
  <si>
    <t>Cycle II Study Unit abbrev</t>
  </si>
  <si>
    <t>Eco-region</t>
  </si>
  <si>
    <t xml:space="preserve">RTH (Snag or Riffle) </t>
  </si>
  <si>
    <t>RT Miles to Site</t>
  </si>
  <si>
    <t xml:space="preserve">RT Travel Time to Site (hrs) 
</t>
  </si>
  <si>
    <t>Fish Rela-tive Rich- ness</t>
  </si>
  <si>
    <t>Fish Rich- ness factor</t>
  </si>
  <si>
    <t>Lo</t>
  </si>
  <si>
    <t>Med</t>
  </si>
  <si>
    <t>Hi</t>
  </si>
  <si>
    <t>Terry Kenney</t>
  </si>
  <si>
    <t>Greg Fuhrer</t>
  </si>
  <si>
    <t>IAFH-2</t>
  </si>
  <si>
    <t>IAH-2</t>
  </si>
  <si>
    <t>Yes</t>
  </si>
  <si>
    <r>
      <t xml:space="preserve">"WIP" </t>
    </r>
    <r>
      <rPr>
        <sz val="8"/>
        <rFont val="Arial"/>
        <family val="2"/>
      </rPr>
      <t>Sampling</t>
    </r>
    <r>
      <rPr>
        <sz val="9"/>
        <rFont val="Arial"/>
        <family val="2"/>
      </rPr>
      <t xml:space="preserve"> in </t>
    </r>
    <r>
      <rPr>
        <b/>
        <sz val="9"/>
        <color indexed="10"/>
        <rFont val="Arial"/>
        <family val="2"/>
      </rPr>
      <t>CY</t>
    </r>
    <r>
      <rPr>
        <sz val="9"/>
        <rFont val="Arial"/>
        <family val="2"/>
      </rPr>
      <t>07</t>
    </r>
  </si>
  <si>
    <r>
      <t xml:space="preserve">"WIP" </t>
    </r>
    <r>
      <rPr>
        <sz val="8"/>
        <rFont val="Arial"/>
        <family val="2"/>
      </rPr>
      <t>Sampling</t>
    </r>
    <r>
      <rPr>
        <sz val="9"/>
        <rFont val="Arial"/>
        <family val="2"/>
      </rPr>
      <t xml:space="preserve"> in </t>
    </r>
    <r>
      <rPr>
        <b/>
        <sz val="9"/>
        <color indexed="10"/>
        <rFont val="Arial"/>
        <family val="2"/>
      </rPr>
      <t>CY</t>
    </r>
    <r>
      <rPr>
        <sz val="9"/>
        <rFont val="Arial"/>
        <family val="2"/>
      </rPr>
      <t>08</t>
    </r>
  </si>
  <si>
    <t>"WIP" = Within Index Period (2 samples in Index Period)</t>
  </si>
  <si>
    <t>Y = 
Included in Variability Study</t>
  </si>
  <si>
    <t>MRB2 Fish Community Change</t>
  </si>
  <si>
    <t>Tom Abrahamsen</t>
  </si>
  <si>
    <t>Brian Gregory</t>
  </si>
  <si>
    <t>Dan Calhoun</t>
  </si>
  <si>
    <t>MRB4 Eco</t>
  </si>
  <si>
    <t>Daniel Ginting</t>
  </si>
  <si>
    <t>Eco WSC net cost incl 10% contingency</t>
  </si>
  <si>
    <t>MRB5 Ecotrends</t>
  </si>
  <si>
    <t>Jeff Mabe</t>
  </si>
  <si>
    <t>Bruce Moring</t>
  </si>
  <si>
    <t>Mentor</t>
  </si>
  <si>
    <t>Project management</t>
  </si>
  <si>
    <t>GIS</t>
  </si>
  <si>
    <t>Publications personnel</t>
  </si>
  <si>
    <t>Publications</t>
  </si>
  <si>
    <t>Bob Zuellig</t>
  </si>
  <si>
    <t>Jim Bruce</t>
  </si>
  <si>
    <t>MRB4 Functional Traits</t>
  </si>
  <si>
    <t>Greg Buell</t>
  </si>
  <si>
    <t>MRB5 Eco Trends</t>
  </si>
  <si>
    <t>WSC Account Number</t>
  </si>
  <si>
    <t>MRB13 Eco</t>
  </si>
  <si>
    <t>Ouiska (Whiskey) Chitto Creek near Oberlin, LA</t>
  </si>
  <si>
    <t>Don Rice</t>
  </si>
  <si>
    <t>Karen Beaulieu</t>
  </si>
  <si>
    <t>2454-CRM21</t>
  </si>
  <si>
    <t>**Frio R WIP moved from FY07 to FY08 (flooding in FY07); 
note that putting asterisks in front keeps budget calculation as 
if WIP in FY07 ("FY08 Eco Budget" looks for left 3="Yes")</t>
  </si>
  <si>
    <t>Yes*</t>
  </si>
  <si>
    <t>Yes**</t>
  </si>
  <si>
    <t>gaging funds to MARI SU</t>
  </si>
  <si>
    <t>see MARI</t>
  </si>
  <si>
    <t>MRB13 Eco Trends</t>
  </si>
  <si>
    <r>
      <t xml:space="preserve">Redesign Eco Sampling Schedule for 2007-2012 incl. Variability Study: "-2" = WIP in CY07 orCY08 
[FY shown here]
 </t>
    </r>
    <r>
      <rPr>
        <b/>
        <sz val="9"/>
        <color indexed="12"/>
        <rFont val="Arial"/>
        <family val="2"/>
      </rPr>
      <t>(BLUE Shading indicates Years of 
Intensive Chemical Sampling)</t>
    </r>
  </si>
  <si>
    <t>*WIP for CAZB site will be sampled in Oct/Nov 2008 [=FY2009]</t>
  </si>
  <si>
    <t>Analysis of Eco Variability Data</t>
  </si>
  <si>
    <t xml:space="preserve">Pyrethriod Study (complete publications) </t>
  </si>
  <si>
    <t>MRB Communication Plan</t>
  </si>
  <si>
    <t>Placeholders</t>
  </si>
  <si>
    <t>Coordinators</t>
  </si>
  <si>
    <t>Total SWST</t>
  </si>
  <si>
    <t>Total to SUs</t>
  </si>
  <si>
    <t>TARGET</t>
  </si>
  <si>
    <t>Gross Costs for FY10</t>
  </si>
  <si>
    <t>FY10 Target</t>
  </si>
  <si>
    <t>FY10</t>
  </si>
  <si>
    <t>MRB4 Sediment trends</t>
  </si>
  <si>
    <t>MRB4 Suspended Sediment Trends</t>
  </si>
  <si>
    <t>ORZK</t>
  </si>
  <si>
    <t>8611-CRM8S</t>
  </si>
  <si>
    <t>2503-CRM01</t>
  </si>
  <si>
    <t>8626-CRM84</t>
  </si>
  <si>
    <t>8653-CRM94</t>
  </si>
  <si>
    <t>2519-CRM46</t>
  </si>
  <si>
    <t>sampling year switched w/ Cow Castle Crk</t>
  </si>
  <si>
    <t>sampling year switched w/ Gills Crk</t>
  </si>
  <si>
    <t>Lab Analysis (includes QC)</t>
  </si>
  <si>
    <t>05490500</t>
  </si>
  <si>
    <t>Des Moines River at Keosauqua, IA</t>
  </si>
  <si>
    <t>Des Moines at Keosauqua, IA</t>
  </si>
  <si>
    <t>Ana Garcia</t>
  </si>
  <si>
    <t>Placeholder for MRB report printing</t>
  </si>
  <si>
    <t>Natalie Houston</t>
  </si>
  <si>
    <t>Jerri Davis</t>
  </si>
  <si>
    <t>Julie Brown</t>
  </si>
  <si>
    <t>Michelle Greenwood</t>
  </si>
  <si>
    <t>QW Sampling</t>
  </si>
  <si>
    <r>
      <t>Gross</t>
    </r>
    <r>
      <rPr>
        <b/>
        <sz val="10"/>
        <rFont val="Arial"/>
        <family val="2"/>
      </rPr>
      <t xml:space="preserve"> Annual SW S&amp;T Costs </t>
    </r>
    <r>
      <rPr>
        <b/>
        <sz val="10"/>
        <color indexed="10"/>
        <rFont val="Arial"/>
        <family val="2"/>
      </rPr>
      <t>(at FY10  NWQL prices)</t>
    </r>
  </si>
  <si>
    <t>East Lansing, MI</t>
  </si>
  <si>
    <t>NECB/CONN</t>
  </si>
  <si>
    <t>FY11</t>
  </si>
  <si>
    <t xml:space="preserve">Craig Johnston </t>
  </si>
  <si>
    <t>Richard Moore</t>
  </si>
  <si>
    <t>Scott Ator</t>
  </si>
  <si>
    <t>EPN</t>
  </si>
  <si>
    <t>MRB1-2 SPARROW Circular</t>
  </si>
  <si>
    <t>Editor</t>
  </si>
  <si>
    <t>Graphic designer</t>
  </si>
  <si>
    <t>confererence registration</t>
  </si>
  <si>
    <t>Kurt Carpenter</t>
  </si>
  <si>
    <t>Steve Wiele</t>
  </si>
  <si>
    <t>MRB4678 EcoTrends</t>
  </si>
  <si>
    <t>MRB3 SPARROW model (RF1 scale)</t>
  </si>
  <si>
    <t>MRB3 SPARROW model (NHD scale)</t>
  </si>
  <si>
    <t>James Kennedy</t>
  </si>
  <si>
    <t>SAS software</t>
  </si>
  <si>
    <t>Sophia Hurtado</t>
  </si>
  <si>
    <t>MRB5 SPARROW model (RF1 scale)</t>
  </si>
  <si>
    <t>MRB5 SPARROW model (NHD scale)</t>
  </si>
  <si>
    <t>Kim Jones</t>
  </si>
  <si>
    <t>MRB1 Eastern Eco model</t>
  </si>
  <si>
    <t>Gross Costs for FY11</t>
  </si>
  <si>
    <t>FY11 Target</t>
  </si>
  <si>
    <t>MRB8 SPARROW model</t>
  </si>
  <si>
    <t>Joseph Hevesi</t>
  </si>
  <si>
    <t>9677-CRMSP</t>
  </si>
  <si>
    <t>computer costs</t>
  </si>
  <si>
    <t>Graphic Designer</t>
  </si>
  <si>
    <t>MRB5 SPARROW model (NHD)</t>
  </si>
  <si>
    <t>MRB3 SPARROW model (NHD)</t>
  </si>
  <si>
    <t xml:space="preserve">USNK  </t>
  </si>
  <si>
    <t xml:space="preserve">WHMI  </t>
  </si>
  <si>
    <t>Jill Frankforter</t>
  </si>
  <si>
    <t>Joe Domagalski</t>
  </si>
  <si>
    <t>from FY10 Submitted budgets ($/hr)</t>
  </si>
  <si>
    <t>FY10 * 1.05</t>
  </si>
  <si>
    <t xml:space="preserve"> estimated FY11 Net
Salary + Benefits
($/hr)</t>
  </si>
  <si>
    <t>FY11 Gross Salarly - 0.25 FTE</t>
  </si>
  <si>
    <t>Ag, agricultural land use is greater than 50 percent and urban land use is less than 5 percent</t>
  </si>
  <si>
    <t>Ag/Undev, agricultural land use is greater than 25 percent but is less than 50 percent and urban land use is less than 5 percent</t>
  </si>
  <si>
    <t>Ag/Urb/Undev, agricultural land use is greater than 25 percent but is less than 50 percent and urban land use is greater than 5 percent but is less than 25 percent</t>
  </si>
  <si>
    <t>Ag/Urban, agricultural land use is greater than 50 percent and urban is greater than 5 percent</t>
  </si>
  <si>
    <t>Undev, agricultural land use is less than 25 percent and urban land use is greater than 5 percent</t>
  </si>
  <si>
    <t>Urban 1, agricultural land use is less than 25 percent and urban land use is greater than &gt; 50 percent</t>
  </si>
  <si>
    <t>Urban 2, agricultural land use is less than 25 percent and urban land use is greater than 25 percent but is less than 50 percent</t>
  </si>
  <si>
    <t>NAWQA National Synthesis Land use types:</t>
  </si>
  <si>
    <t>Urban/Ag, agricultural land use is greater than 25 percent but is less than 50 percent and urban land use is greater than 25 percent</t>
  </si>
  <si>
    <t>Urban/Undev, agricultural land use is less than 25 percent and urban land use is greater than 5 percent but is less than 25 percent</t>
  </si>
  <si>
    <t>WSC GAGING COSTS 2010 (SU budgets)</t>
  </si>
  <si>
    <t>oh-whmi</t>
  </si>
  <si>
    <t>Total for FY11 =</t>
  </si>
  <si>
    <t>FY11 $ GROSS</t>
  </si>
  <si>
    <t>FY11 $ (Net)</t>
  </si>
  <si>
    <t>MT</t>
  </si>
  <si>
    <t>MT WSC</t>
  </si>
  <si>
    <t>lab costs include glyphosate samples</t>
  </si>
  <si>
    <t>Eco Contracts reserve</t>
  </si>
  <si>
    <t>Eco Equipment Reserve</t>
  </si>
  <si>
    <t>FY11 tasks w/ FY10 funds</t>
  </si>
  <si>
    <t>Field labor cost</t>
  </si>
  <si>
    <t>Office labor costs</t>
  </si>
  <si>
    <t>QA/Mgt labor costs</t>
  </si>
  <si>
    <t>WSC total cost</t>
  </si>
  <si>
    <t>SW S&amp;T Reports and MRB lead scientist</t>
  </si>
  <si>
    <t>SPARROW DSS Support</t>
  </si>
  <si>
    <t>SPARROW NHD Support</t>
  </si>
  <si>
    <t>SPARROW GIS support</t>
  </si>
  <si>
    <t>SPARROW rollout</t>
  </si>
  <si>
    <t>Special Eco Sampling (Reference sites)</t>
  </si>
  <si>
    <t>Electrofishing Training</t>
  </si>
</sst>
</file>

<file path=xl/styles.xml><?xml version="1.0" encoding="utf-8"?>
<styleSheet xmlns="http://schemas.openxmlformats.org/spreadsheetml/2006/main">
  <numFmts count="7">
    <numFmt numFmtId="5" formatCode="&quot;$&quot;#,##0_);\(&quot;$&quot;#,##0\)"/>
    <numFmt numFmtId="164" formatCode="&quot;$&quot;#,##0.00"/>
    <numFmt numFmtId="165" formatCode="&quot;$&quot;#,##0"/>
    <numFmt numFmtId="166" formatCode="0.0"/>
    <numFmt numFmtId="167" formatCode="0.000"/>
    <numFmt numFmtId="168" formatCode="mmmm\ d\,\ yyyy"/>
    <numFmt numFmtId="169" formatCode="0.0%"/>
  </numFmts>
  <fonts count="40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8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b/>
      <sz val="10"/>
      <color indexed="81"/>
      <name val="Tahoma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b/>
      <sz val="8"/>
      <color indexed="81"/>
      <name val="Tahoma"/>
      <family val="2"/>
    </font>
    <font>
      <sz val="7"/>
      <name val="Arial"/>
      <family val="2"/>
    </font>
    <font>
      <b/>
      <sz val="9"/>
      <color indexed="10"/>
      <name val="Arial"/>
      <family val="2"/>
    </font>
    <font>
      <b/>
      <sz val="9"/>
      <color indexed="12"/>
      <name val="Arial"/>
      <family val="2"/>
    </font>
    <font>
      <sz val="10"/>
      <color indexed="81"/>
      <name val="Tahoma"/>
      <family val="2"/>
    </font>
    <font>
      <b/>
      <sz val="10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sz val="8"/>
      <color indexed="1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6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10"/>
      </top>
      <bottom style="double">
        <color indexed="64"/>
      </bottom>
      <diagonal/>
    </border>
    <border>
      <left/>
      <right style="thin">
        <color indexed="64"/>
      </right>
      <top style="medium">
        <color indexed="10"/>
      </top>
      <bottom style="double">
        <color indexed="64"/>
      </bottom>
      <diagonal/>
    </border>
    <border>
      <left style="medium">
        <color indexed="10"/>
      </left>
      <right/>
      <top/>
      <bottom style="thin">
        <color indexed="64"/>
      </bottom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">
    <xf numFmtId="0" fontId="0" fillId="0" borderId="0"/>
  </cellStyleXfs>
  <cellXfs count="61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left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4" fontId="2" fillId="0" borderId="5" xfId="0" applyNumberFormat="1" applyFont="1" applyFill="1" applyBorder="1" applyAlignment="1">
      <alignment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165" fontId="9" fillId="3" borderId="8" xfId="0" applyNumberFormat="1" applyFont="1" applyFill="1" applyBorder="1" applyAlignment="1">
      <alignment horizontal="center" vertical="center" wrapText="1"/>
    </xf>
    <xf numFmtId="165" fontId="9" fillId="4" borderId="8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1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165" fontId="11" fillId="2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left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vertical="center" wrapText="1"/>
    </xf>
    <xf numFmtId="49" fontId="11" fillId="5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left" vertical="center"/>
    </xf>
    <xf numFmtId="49" fontId="11" fillId="3" borderId="1" xfId="0" applyNumberFormat="1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5" fontId="3" fillId="3" borderId="8" xfId="0" applyNumberFormat="1" applyFont="1" applyFill="1" applyBorder="1" applyAlignment="1">
      <alignment horizontal="center" vertical="center" wrapText="1"/>
    </xf>
    <xf numFmtId="165" fontId="3" fillId="3" borderId="12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65" fontId="3" fillId="6" borderId="13" xfId="0" applyNumberFormat="1" applyFont="1" applyFill="1" applyBorder="1" applyAlignment="1">
      <alignment horizontal="center" vertical="center" wrapText="1"/>
    </xf>
    <xf numFmtId="165" fontId="3" fillId="6" borderId="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9" xfId="0" applyNumberFormat="1" applyFont="1" applyBorder="1" applyAlignment="1">
      <alignment horizontal="center"/>
    </xf>
    <xf numFmtId="0" fontId="2" fillId="0" borderId="0" xfId="0" applyFont="1"/>
    <xf numFmtId="49" fontId="2" fillId="0" borderId="14" xfId="0" applyNumberFormat="1" applyFont="1" applyFill="1" applyBorder="1" applyAlignment="1">
      <alignment horizontal="left"/>
    </xf>
    <xf numFmtId="49" fontId="2" fillId="0" borderId="15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9" xfId="0" applyNumberFormat="1" applyFont="1" applyBorder="1" applyAlignment="1">
      <alignment horizontal="center" vertical="top"/>
    </xf>
    <xf numFmtId="49" fontId="8" fillId="0" borderId="0" xfId="0" applyNumberFormat="1" applyFont="1" applyFill="1" applyBorder="1" applyAlignment="1">
      <alignment horizontal="left"/>
    </xf>
    <xf numFmtId="49" fontId="2" fillId="0" borderId="16" xfId="0" applyNumberFormat="1" applyFont="1" applyFill="1" applyBorder="1" applyAlignment="1">
      <alignment horizontal="left"/>
    </xf>
    <xf numFmtId="49" fontId="2" fillId="0" borderId="17" xfId="0" applyNumberFormat="1" applyFont="1" applyBorder="1" applyAlignment="1">
      <alignment horizontal="center"/>
    </xf>
    <xf numFmtId="0" fontId="3" fillId="6" borderId="18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165" fontId="9" fillId="0" borderId="0" xfId="0" applyNumberFormat="1" applyFont="1" applyBorder="1" applyAlignment="1">
      <alignment horizontal="center"/>
    </xf>
    <xf numFmtId="0" fontId="12" fillId="7" borderId="0" xfId="0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165" fontId="15" fillId="0" borderId="8" xfId="0" applyNumberFormat="1" applyFont="1" applyFill="1" applyBorder="1" applyAlignment="1">
      <alignment horizontal="center" vertical="center" wrapText="1"/>
    </xf>
    <xf numFmtId="0" fontId="12" fillId="0" borderId="0" xfId="0" applyFont="1"/>
    <xf numFmtId="165" fontId="12" fillId="5" borderId="0" xfId="0" applyNumberFormat="1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vertical="center" wrapText="1"/>
    </xf>
    <xf numFmtId="165" fontId="12" fillId="4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Border="1"/>
    <xf numFmtId="165" fontId="12" fillId="0" borderId="0" xfId="0" applyNumberFormat="1" applyFont="1" applyBorder="1" applyAlignment="1">
      <alignment horizontal="center"/>
    </xf>
    <xf numFmtId="0" fontId="16" fillId="0" borderId="0" xfId="0" applyFont="1"/>
    <xf numFmtId="165" fontId="4" fillId="0" borderId="2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left" vertical="center" wrapText="1"/>
    </xf>
    <xf numFmtId="165" fontId="3" fillId="3" borderId="6" xfId="0" applyNumberFormat="1" applyFont="1" applyFill="1" applyBorder="1" applyAlignment="1">
      <alignment horizontal="center" vertical="center" wrapText="1"/>
    </xf>
    <xf numFmtId="169" fontId="1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165" fontId="0" fillId="0" borderId="0" xfId="0" applyNumberFormat="1"/>
    <xf numFmtId="165" fontId="14" fillId="0" borderId="0" xfId="0" applyNumberFormat="1" applyFont="1"/>
    <xf numFmtId="165" fontId="5" fillId="0" borderId="0" xfId="0" applyNumberFormat="1" applyFont="1"/>
    <xf numFmtId="165" fontId="3" fillId="0" borderId="0" xfId="0" applyNumberFormat="1" applyFont="1"/>
    <xf numFmtId="165" fontId="8" fillId="0" borderId="4" xfId="0" applyNumberFormat="1" applyFont="1" applyFill="1" applyBorder="1" applyAlignment="1">
      <alignment horizontal="center" vertical="center" wrapText="1"/>
    </xf>
    <xf numFmtId="165" fontId="8" fillId="0" borderId="4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164" fontId="8" fillId="0" borderId="19" xfId="0" applyNumberFormat="1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165" fontId="14" fillId="0" borderId="16" xfId="0" applyNumberFormat="1" applyFont="1" applyBorder="1"/>
    <xf numFmtId="165" fontId="5" fillId="0" borderId="16" xfId="0" applyNumberFormat="1" applyFont="1" applyBorder="1"/>
    <xf numFmtId="165" fontId="3" fillId="0" borderId="16" xfId="0" applyNumberFormat="1" applyFont="1" applyBorder="1"/>
    <xf numFmtId="0" fontId="3" fillId="0" borderId="0" xfId="0" applyFont="1" applyAlignment="1">
      <alignment horizontal="center" vertical="center"/>
    </xf>
    <xf numFmtId="165" fontId="3" fillId="0" borderId="0" xfId="0" applyNumberFormat="1" applyFont="1" applyBorder="1"/>
    <xf numFmtId="165" fontId="17" fillId="0" borderId="0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horizontal="center" vertical="center" wrapText="1"/>
    </xf>
    <xf numFmtId="165" fontId="21" fillId="0" borderId="2" xfId="0" applyNumberFormat="1" applyFont="1" applyFill="1" applyBorder="1" applyAlignment="1">
      <alignment horizontal="center" vertical="center" wrapText="1"/>
    </xf>
    <xf numFmtId="165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3" fontId="17" fillId="4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/>
    <xf numFmtId="5" fontId="16" fillId="0" borderId="0" xfId="0" applyNumberFormat="1" applyFont="1" applyFill="1" applyBorder="1" applyAlignment="1" applyProtection="1">
      <alignment horizontal="left" vertical="center"/>
    </xf>
    <xf numFmtId="5" fontId="16" fillId="0" borderId="16" xfId="0" applyNumberFormat="1" applyFont="1" applyFill="1" applyBorder="1" applyAlignment="1" applyProtection="1">
      <alignment horizontal="left" vertical="center"/>
    </xf>
    <xf numFmtId="5" fontId="0" fillId="0" borderId="16" xfId="0" applyNumberFormat="1" applyBorder="1"/>
    <xf numFmtId="5" fontId="12" fillId="0" borderId="0" xfId="0" applyNumberFormat="1" applyFont="1" applyFill="1" applyBorder="1" applyAlignment="1">
      <alignment horizontal="center" vertical="center" wrapText="1"/>
    </xf>
    <xf numFmtId="5" fontId="0" fillId="0" borderId="0" xfId="0" applyNumberFormat="1"/>
    <xf numFmtId="0" fontId="0" fillId="0" borderId="16" xfId="0" applyBorder="1"/>
    <xf numFmtId="0" fontId="3" fillId="0" borderId="16" xfId="0" applyFont="1" applyBorder="1" applyAlignment="1">
      <alignment horizontal="center" vertical="center" wrapText="1"/>
    </xf>
    <xf numFmtId="165" fontId="3" fillId="3" borderId="21" xfId="0" applyNumberFormat="1" applyFont="1" applyFill="1" applyBorder="1" applyAlignment="1">
      <alignment horizontal="center" vertical="center" wrapText="1"/>
    </xf>
    <xf numFmtId="169" fontId="2" fillId="0" borderId="0" xfId="0" applyNumberFormat="1" applyFont="1"/>
    <xf numFmtId="5" fontId="16" fillId="0" borderId="22" xfId="0" applyNumberFormat="1" applyFont="1" applyFill="1" applyBorder="1" applyAlignment="1" applyProtection="1">
      <alignment horizontal="left" vertical="center"/>
    </xf>
    <xf numFmtId="5" fontId="16" fillId="0" borderId="23" xfId="0" applyNumberFormat="1" applyFont="1" applyFill="1" applyBorder="1" applyAlignment="1" applyProtection="1">
      <alignment horizontal="left" vertical="center"/>
    </xf>
    <xf numFmtId="5" fontId="16" fillId="0" borderId="24" xfId="0" applyNumberFormat="1" applyFont="1" applyFill="1" applyBorder="1" applyAlignment="1" applyProtection="1">
      <alignment horizontal="left" vertical="center"/>
    </xf>
    <xf numFmtId="5" fontId="16" fillId="0" borderId="8" xfId="0" applyNumberFormat="1" applyFont="1" applyFill="1" applyBorder="1" applyAlignment="1">
      <alignment horizontal="left"/>
    </xf>
    <xf numFmtId="5" fontId="16" fillId="0" borderId="8" xfId="0" applyNumberFormat="1" applyFont="1" applyFill="1" applyBorder="1" applyAlignment="1" applyProtection="1">
      <alignment horizontal="left" vertical="center"/>
    </xf>
    <xf numFmtId="5" fontId="16" fillId="0" borderId="26" xfId="0" applyNumberFormat="1" applyFont="1" applyFill="1" applyBorder="1" applyAlignment="1">
      <alignment horizontal="left" vertical="center" wrapText="1"/>
    </xf>
    <xf numFmtId="5" fontId="16" fillId="0" borderId="26" xfId="0" applyNumberFormat="1" applyFont="1" applyBorder="1" applyAlignment="1">
      <alignment horizontal="center" vertical="center" wrapText="1"/>
    </xf>
    <xf numFmtId="5" fontId="16" fillId="0" borderId="0" xfId="0" applyNumberFormat="1" applyFont="1" applyBorder="1"/>
    <xf numFmtId="5" fontId="16" fillId="0" borderId="0" xfId="0" applyNumberFormat="1" applyFont="1" applyFill="1" applyBorder="1"/>
    <xf numFmtId="5" fontId="16" fillId="0" borderId="16" xfId="0" applyNumberFormat="1" applyFont="1" applyBorder="1"/>
    <xf numFmtId="5" fontId="16" fillId="0" borderId="16" xfId="0" applyNumberFormat="1" applyFont="1" applyFill="1" applyBorder="1"/>
    <xf numFmtId="5" fontId="16" fillId="0" borderId="8" xfId="0" applyNumberFormat="1" applyFont="1" applyBorder="1"/>
    <xf numFmtId="5" fontId="16" fillId="0" borderId="0" xfId="0" applyNumberFormat="1" applyFont="1" applyFill="1" applyBorder="1" applyAlignment="1">
      <alignment horizontal="left" vertical="center" wrapText="1"/>
    </xf>
    <xf numFmtId="5" fontId="16" fillId="0" borderId="0" xfId="0" applyNumberFormat="1" applyFont="1"/>
    <xf numFmtId="165" fontId="17" fillId="0" borderId="0" xfId="0" applyNumberFormat="1" applyFont="1"/>
    <xf numFmtId="165" fontId="9" fillId="3" borderId="14" xfId="0" applyNumberFormat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11" fillId="5" borderId="28" xfId="0" applyFont="1" applyFill="1" applyBorder="1" applyAlignment="1">
      <alignment vertical="center" wrapText="1"/>
    </xf>
    <xf numFmtId="0" fontId="11" fillId="5" borderId="11" xfId="0" applyFont="1" applyFill="1" applyBorder="1" applyAlignment="1">
      <alignment vertical="center" wrapText="1"/>
    </xf>
    <xf numFmtId="0" fontId="11" fillId="3" borderId="28" xfId="0" applyFont="1" applyFill="1" applyBorder="1" applyAlignment="1">
      <alignment vertical="center" wrapText="1"/>
    </xf>
    <xf numFmtId="165" fontId="20" fillId="0" borderId="0" xfId="0" applyNumberFormat="1" applyFont="1"/>
    <xf numFmtId="165" fontId="20" fillId="0" borderId="0" xfId="0" applyNumberFormat="1" applyFont="1" applyFill="1"/>
    <xf numFmtId="14" fontId="11" fillId="0" borderId="0" xfId="0" applyNumberFormat="1" applyFont="1" applyFill="1" applyBorder="1" applyAlignment="1">
      <alignment horizontal="left" vertical="center" wrapText="1"/>
    </xf>
    <xf numFmtId="168" fontId="13" fillId="8" borderId="0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1" fontId="16" fillId="0" borderId="26" xfId="0" applyNumberFormat="1" applyFont="1" applyFill="1" applyBorder="1" applyAlignment="1">
      <alignment horizontal="left" vertical="center" wrapText="1"/>
    </xf>
    <xf numFmtId="1" fontId="16" fillId="0" borderId="0" xfId="0" applyNumberFormat="1" applyFont="1" applyFill="1" applyBorder="1" applyAlignment="1" applyProtection="1">
      <alignment horizontal="left" vertical="center"/>
    </xf>
    <xf numFmtId="1" fontId="16" fillId="0" borderId="16" xfId="0" applyNumberFormat="1" applyFont="1" applyFill="1" applyBorder="1" applyAlignment="1" applyProtection="1">
      <alignment horizontal="left" vertical="center"/>
    </xf>
    <xf numFmtId="1" fontId="16" fillId="0" borderId="8" xfId="0" applyNumberFormat="1" applyFont="1" applyFill="1" applyBorder="1" applyAlignment="1" applyProtection="1">
      <alignment horizontal="left" vertical="center"/>
    </xf>
    <xf numFmtId="1" fontId="0" fillId="0" borderId="0" xfId="0" applyNumberFormat="1"/>
    <xf numFmtId="1" fontId="0" fillId="0" borderId="16" xfId="0" applyNumberFormat="1" applyBorder="1"/>
    <xf numFmtId="5" fontId="16" fillId="0" borderId="29" xfId="0" applyNumberFormat="1" applyFont="1" applyFill="1" applyBorder="1" applyAlignment="1" applyProtection="1">
      <alignment horizontal="left" vertical="center"/>
    </xf>
    <xf numFmtId="1" fontId="16" fillId="0" borderId="29" xfId="0" applyNumberFormat="1" applyFont="1" applyFill="1" applyBorder="1" applyAlignment="1" applyProtection="1">
      <alignment horizontal="left" vertical="center"/>
    </xf>
    <xf numFmtId="5" fontId="16" fillId="0" borderId="29" xfId="0" applyNumberFormat="1" applyFont="1" applyBorder="1"/>
    <xf numFmtId="5" fontId="16" fillId="0" borderId="29" xfId="0" applyNumberFormat="1" applyFont="1" applyFill="1" applyBorder="1"/>
    <xf numFmtId="0" fontId="0" fillId="0" borderId="0" xfId="0" applyBorder="1"/>
    <xf numFmtId="5" fontId="0" fillId="0" borderId="0" xfId="0" applyNumberFormat="1" applyBorder="1"/>
    <xf numFmtId="0" fontId="9" fillId="4" borderId="30" xfId="0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9" borderId="0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2" fillId="5" borderId="1" xfId="0" applyFont="1" applyFill="1" applyBorder="1"/>
    <xf numFmtId="165" fontId="0" fillId="5" borderId="1" xfId="0" applyNumberFormat="1" applyFill="1" applyBorder="1"/>
    <xf numFmtId="0" fontId="11" fillId="5" borderId="1" xfId="0" applyFont="1" applyFill="1" applyBorder="1" applyAlignment="1">
      <alignment vertical="center" wrapText="1"/>
    </xf>
    <xf numFmtId="49" fontId="12" fillId="3" borderId="1" xfId="0" applyNumberFormat="1" applyFont="1" applyFill="1" applyBorder="1"/>
    <xf numFmtId="0" fontId="12" fillId="3" borderId="1" xfId="0" applyFont="1" applyFill="1" applyBorder="1"/>
    <xf numFmtId="165" fontId="0" fillId="3" borderId="1" xfId="0" applyNumberFormat="1" applyFill="1" applyBorder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49" fontId="12" fillId="5" borderId="1" xfId="0" applyNumberFormat="1" applyFont="1" applyFill="1" applyBorder="1"/>
    <xf numFmtId="165" fontId="11" fillId="5" borderId="1" xfId="0" applyNumberFormat="1" applyFont="1" applyFill="1" applyBorder="1" applyAlignment="1">
      <alignment horizontal="right" vertical="center" wrapText="1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165" fontId="11" fillId="3" borderId="1" xfId="0" applyNumberFormat="1" applyFont="1" applyFill="1" applyBorder="1" applyAlignment="1">
      <alignment horizontal="right" vertical="center" wrapText="1"/>
    </xf>
    <xf numFmtId="0" fontId="11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left"/>
    </xf>
    <xf numFmtId="0" fontId="11" fillId="5" borderId="1" xfId="0" applyFont="1" applyFill="1" applyBorder="1" applyAlignment="1" applyProtection="1">
      <alignment horizontal="left" vertical="center"/>
      <protection locked="0"/>
    </xf>
    <xf numFmtId="0" fontId="0" fillId="5" borderId="1" xfId="0" applyFill="1" applyBorder="1"/>
    <xf numFmtId="49" fontId="0" fillId="5" borderId="1" xfId="0" applyNumberFormat="1" applyFill="1" applyBorder="1"/>
    <xf numFmtId="0" fontId="19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vertical="center" wrapText="1"/>
    </xf>
    <xf numFmtId="0" fontId="16" fillId="0" borderId="31" xfId="0" applyFont="1" applyBorder="1"/>
    <xf numFmtId="165" fontId="15" fillId="0" borderId="31" xfId="0" applyNumberFormat="1" applyFont="1" applyBorder="1" applyAlignment="1">
      <alignment horizontal="center"/>
    </xf>
    <xf numFmtId="169" fontId="15" fillId="0" borderId="31" xfId="0" applyNumberFormat="1" applyFont="1" applyFill="1" applyBorder="1" applyAlignment="1">
      <alignment horizontal="center" vertical="center" wrapText="1"/>
    </xf>
    <xf numFmtId="165" fontId="3" fillId="5" borderId="6" xfId="0" applyNumberFormat="1" applyFont="1" applyFill="1" applyBorder="1" applyAlignment="1">
      <alignment horizontal="right" vertical="center" wrapText="1"/>
    </xf>
    <xf numFmtId="165" fontId="4" fillId="5" borderId="2" xfId="0" applyNumberFormat="1" applyFont="1" applyFill="1" applyBorder="1" applyAlignment="1">
      <alignment horizontal="right" vertical="center" wrapText="1"/>
    </xf>
    <xf numFmtId="165" fontId="2" fillId="5" borderId="4" xfId="0" applyNumberFormat="1" applyFont="1" applyFill="1" applyBorder="1" applyAlignment="1">
      <alignment horizontal="right" vertical="center" wrapText="1"/>
    </xf>
    <xf numFmtId="165" fontId="8" fillId="5" borderId="4" xfId="0" applyNumberFormat="1" applyFont="1" applyFill="1" applyBorder="1" applyAlignment="1">
      <alignment horizontal="right" vertical="center" wrapText="1"/>
    </xf>
    <xf numFmtId="165" fontId="4" fillId="5" borderId="6" xfId="0" applyNumberFormat="1" applyFont="1" applyFill="1" applyBorder="1" applyAlignment="1">
      <alignment horizontal="right" vertical="center" wrapText="1"/>
    </xf>
    <xf numFmtId="165" fontId="2" fillId="5" borderId="0" xfId="0" applyNumberFormat="1" applyFont="1" applyFill="1" applyAlignment="1">
      <alignment horizontal="right" vertical="center" wrapText="1"/>
    </xf>
    <xf numFmtId="165" fontId="21" fillId="8" borderId="2" xfId="0" applyNumberFormat="1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left" vertical="center" wrapText="1"/>
    </xf>
    <xf numFmtId="165" fontId="3" fillId="0" borderId="32" xfId="0" applyNumberFormat="1" applyFont="1" applyFill="1" applyBorder="1" applyAlignment="1">
      <alignment horizontal="center" vertical="center" wrapText="1"/>
    </xf>
    <xf numFmtId="165" fontId="3" fillId="2" borderId="32" xfId="0" applyNumberFormat="1" applyFont="1" applyFill="1" applyBorder="1" applyAlignment="1">
      <alignment horizontal="center" vertical="center" wrapText="1"/>
    </xf>
    <xf numFmtId="165" fontId="3" fillId="5" borderId="32" xfId="0" applyNumberFormat="1" applyFont="1" applyFill="1" applyBorder="1" applyAlignment="1">
      <alignment horizontal="right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left" vertical="center" wrapText="1"/>
    </xf>
    <xf numFmtId="165" fontId="4" fillId="0" borderId="32" xfId="0" applyNumberFormat="1" applyFont="1" applyFill="1" applyBorder="1" applyAlignment="1">
      <alignment horizontal="center" vertical="center" wrapText="1"/>
    </xf>
    <xf numFmtId="165" fontId="4" fillId="2" borderId="32" xfId="0" applyNumberFormat="1" applyFont="1" applyFill="1" applyBorder="1" applyAlignment="1">
      <alignment horizontal="center" vertical="center" wrapText="1"/>
    </xf>
    <xf numFmtId="165" fontId="4" fillId="5" borderId="32" xfId="0" applyNumberFormat="1" applyFont="1" applyFill="1" applyBorder="1" applyAlignment="1">
      <alignment horizontal="right" vertical="center" wrapText="1"/>
    </xf>
    <xf numFmtId="0" fontId="3" fillId="0" borderId="32" xfId="0" applyFont="1" applyFill="1" applyBorder="1" applyAlignment="1">
      <alignment vertical="center" wrapText="1"/>
    </xf>
    <xf numFmtId="165" fontId="8" fillId="2" borderId="4" xfId="0" applyNumberFormat="1" applyFont="1" applyFill="1" applyBorder="1" applyAlignment="1">
      <alignment horizontal="center" vertical="center"/>
    </xf>
    <xf numFmtId="165" fontId="8" fillId="2" borderId="5" xfId="0" applyNumberFormat="1" applyFont="1" applyFill="1" applyBorder="1" applyAlignment="1">
      <alignment horizontal="center" vertical="center" wrapText="1"/>
    </xf>
    <xf numFmtId="165" fontId="8" fillId="2" borderId="19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 wrapText="1"/>
    </xf>
    <xf numFmtId="2" fontId="3" fillId="4" borderId="4" xfId="0" applyNumberFormat="1" applyFont="1" applyFill="1" applyBorder="1" applyAlignment="1">
      <alignment horizontal="center" vertical="center" wrapText="1"/>
    </xf>
    <xf numFmtId="2" fontId="2" fillId="4" borderId="4" xfId="0" applyNumberFormat="1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>
      <alignment horizontal="center" vertical="center" wrapText="1"/>
    </xf>
    <xf numFmtId="2" fontId="3" fillId="4" borderId="32" xfId="0" applyNumberFormat="1" applyFont="1" applyFill="1" applyBorder="1" applyAlignment="1">
      <alignment horizontal="center" vertical="center" wrapText="1"/>
    </xf>
    <xf numFmtId="2" fontId="8" fillId="4" borderId="4" xfId="0" applyNumberFormat="1" applyFont="1" applyFill="1" applyBorder="1" applyAlignment="1">
      <alignment horizontal="center" vertical="center" wrapText="1"/>
    </xf>
    <xf numFmtId="2" fontId="4" fillId="4" borderId="32" xfId="0" applyNumberFormat="1" applyFont="1" applyFill="1" applyBorder="1" applyAlignment="1">
      <alignment horizontal="center" vertical="center" wrapText="1"/>
    </xf>
    <xf numFmtId="165" fontId="2" fillId="10" borderId="4" xfId="0" applyNumberFormat="1" applyFont="1" applyFill="1" applyBorder="1" applyAlignment="1">
      <alignment horizontal="center" vertical="center" wrapText="1"/>
    </xf>
    <xf numFmtId="165" fontId="8" fillId="2" borderId="32" xfId="0" applyNumberFormat="1" applyFont="1" applyFill="1" applyBorder="1" applyAlignment="1">
      <alignment horizontal="center" vertical="center" wrapText="1"/>
    </xf>
    <xf numFmtId="165" fontId="8" fillId="0" borderId="32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/>
    <xf numFmtId="0" fontId="19" fillId="0" borderId="0" xfId="0" applyFont="1" applyFill="1"/>
    <xf numFmtId="0" fontId="19" fillId="0" borderId="4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164" fontId="24" fillId="0" borderId="4" xfId="0" applyNumberFormat="1" applyFont="1" applyFill="1" applyBorder="1" applyAlignment="1">
      <alignment vertical="center" wrapText="1"/>
    </xf>
    <xf numFmtId="0" fontId="19" fillId="0" borderId="19" xfId="0" applyFont="1" applyFill="1" applyBorder="1" applyAlignment="1">
      <alignment horizontal="left" vertical="center" wrapText="1"/>
    </xf>
    <xf numFmtId="0" fontId="19" fillId="0" borderId="26" xfId="0" applyFont="1" applyFill="1" applyBorder="1"/>
    <xf numFmtId="0" fontId="18" fillId="0" borderId="33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24" fillId="0" borderId="32" xfId="0" applyFont="1" applyFill="1" applyBorder="1" applyAlignment="1">
      <alignment vertical="center" wrapText="1"/>
    </xf>
    <xf numFmtId="0" fontId="19" fillId="0" borderId="20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164" fontId="24" fillId="0" borderId="19" xfId="0" applyNumberFormat="1" applyFont="1" applyFill="1" applyBorder="1" applyAlignment="1">
      <alignment vertical="center" wrapText="1"/>
    </xf>
    <xf numFmtId="0" fontId="24" fillId="0" borderId="5" xfId="0" applyFont="1" applyFill="1" applyBorder="1" applyAlignment="1">
      <alignment horizontal="left" vertical="center" wrapText="1"/>
    </xf>
    <xf numFmtId="0" fontId="24" fillId="0" borderId="19" xfId="0" applyFont="1" applyFill="1" applyBorder="1" applyAlignment="1">
      <alignment horizontal="left" vertical="center" wrapText="1"/>
    </xf>
    <xf numFmtId="0" fontId="25" fillId="0" borderId="33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vertical="center" wrapText="1"/>
    </xf>
    <xf numFmtId="0" fontId="25" fillId="0" borderId="9" xfId="0" applyFont="1" applyFill="1" applyBorder="1" applyAlignment="1">
      <alignment horizontal="left" vertical="center" wrapText="1"/>
    </xf>
    <xf numFmtId="0" fontId="25" fillId="0" borderId="32" xfId="0" applyFont="1" applyFill="1" applyBorder="1" applyAlignment="1">
      <alignment horizontal="left" vertical="center" wrapText="1"/>
    </xf>
    <xf numFmtId="0" fontId="25" fillId="0" borderId="32" xfId="0" applyFont="1" applyFill="1" applyBorder="1" applyAlignment="1">
      <alignment vertical="center" wrapText="1"/>
    </xf>
    <xf numFmtId="0" fontId="24" fillId="0" borderId="19" xfId="0" applyFont="1" applyFill="1" applyBorder="1" applyAlignment="1">
      <alignment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20" xfId="0" applyFont="1" applyFill="1" applyBorder="1" applyAlignment="1">
      <alignment horizontal="left" vertical="center" wrapText="1"/>
    </xf>
    <xf numFmtId="0" fontId="25" fillId="0" borderId="20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19" fillId="0" borderId="19" xfId="0" applyFont="1" applyFill="1" applyBorder="1" applyAlignment="1">
      <alignment vertical="center" wrapText="1"/>
    </xf>
    <xf numFmtId="0" fontId="18" fillId="0" borderId="17" xfId="0" applyFont="1" applyFill="1" applyBorder="1" applyAlignment="1">
      <alignment vertical="center" wrapText="1"/>
    </xf>
    <xf numFmtId="0" fontId="18" fillId="0" borderId="9" xfId="0" applyFont="1" applyFill="1" applyBorder="1" applyAlignment="1">
      <alignment vertical="center" wrapText="1"/>
    </xf>
    <xf numFmtId="0" fontId="19" fillId="0" borderId="34" xfId="0" applyFont="1" applyFill="1" applyBorder="1" applyAlignment="1">
      <alignment vertical="center" wrapText="1"/>
    </xf>
    <xf numFmtId="0" fontId="19" fillId="0" borderId="35" xfId="0" applyFont="1" applyFill="1" applyBorder="1" applyAlignment="1">
      <alignment vertical="center" wrapText="1"/>
    </xf>
    <xf numFmtId="0" fontId="18" fillId="0" borderId="36" xfId="0" applyFont="1" applyFill="1" applyBorder="1" applyAlignment="1">
      <alignment vertical="center" wrapText="1"/>
    </xf>
    <xf numFmtId="0" fontId="24" fillId="0" borderId="33" xfId="0" applyFont="1" applyFill="1" applyBorder="1" applyAlignment="1">
      <alignment vertical="center" wrapText="1"/>
    </xf>
    <xf numFmtId="0" fontId="18" fillId="0" borderId="33" xfId="0" applyFont="1" applyFill="1" applyBorder="1" applyAlignment="1">
      <alignment vertical="center" wrapText="1"/>
    </xf>
    <xf numFmtId="0" fontId="18" fillId="0" borderId="26" xfId="0" applyFont="1" applyFill="1" applyBorder="1"/>
    <xf numFmtId="0" fontId="3" fillId="0" borderId="37" xfId="0" applyFont="1" applyFill="1" applyBorder="1"/>
    <xf numFmtId="0" fontId="3" fillId="0" borderId="38" xfId="0" applyFont="1" applyFill="1" applyBorder="1"/>
    <xf numFmtId="168" fontId="13" fillId="3" borderId="16" xfId="0" applyNumberFormat="1" applyFont="1" applyFill="1" applyBorder="1" applyAlignment="1">
      <alignment vertical="center" wrapText="1"/>
    </xf>
    <xf numFmtId="0" fontId="3" fillId="0" borderId="0" xfId="0" applyFont="1" applyFill="1" applyBorder="1"/>
    <xf numFmtId="0" fontId="25" fillId="0" borderId="0" xfId="0" applyFont="1" applyFill="1" applyBorder="1" applyAlignment="1">
      <alignment vertical="center" wrapText="1"/>
    </xf>
    <xf numFmtId="165" fontId="8" fillId="2" borderId="5" xfId="0" applyNumberFormat="1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 wrapText="1"/>
    </xf>
    <xf numFmtId="0" fontId="20" fillId="0" borderId="0" xfId="0" applyFont="1" applyFill="1"/>
    <xf numFmtId="2" fontId="12" fillId="0" borderId="0" xfId="0" applyNumberFormat="1" applyFont="1" applyAlignment="1">
      <alignment horizontal="right"/>
    </xf>
    <xf numFmtId="9" fontId="12" fillId="4" borderId="0" xfId="0" applyNumberFormat="1" applyFont="1" applyFill="1" applyBorder="1" applyAlignment="1">
      <alignment horizontal="center" vertical="center" wrapText="1"/>
    </xf>
    <xf numFmtId="9" fontId="15" fillId="0" borderId="31" xfId="0" applyNumberFormat="1" applyFont="1" applyBorder="1" applyAlignment="1">
      <alignment horizontal="center"/>
    </xf>
    <xf numFmtId="9" fontId="2" fillId="0" borderId="0" xfId="0" applyNumberFormat="1" applyFont="1"/>
    <xf numFmtId="9" fontId="2" fillId="0" borderId="0" xfId="0" applyNumberFormat="1" applyFont="1" applyBorder="1"/>
    <xf numFmtId="9" fontId="12" fillId="0" borderId="0" xfId="0" applyNumberFormat="1" applyFont="1" applyBorder="1"/>
    <xf numFmtId="0" fontId="12" fillId="0" borderId="0" xfId="0" applyFont="1" applyFill="1" applyBorder="1" applyAlignment="1">
      <alignment vertical="center"/>
    </xf>
    <xf numFmtId="165" fontId="23" fillId="0" borderId="1" xfId="0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Border="1"/>
    <xf numFmtId="164" fontId="20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/>
    <xf numFmtId="165" fontId="20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/>
    </xf>
    <xf numFmtId="165" fontId="20" fillId="0" borderId="1" xfId="0" applyNumberFormat="1" applyFont="1" applyFill="1" applyBorder="1" applyAlignment="1">
      <alignment vertical="center"/>
    </xf>
    <xf numFmtId="165" fontId="26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/>
    <xf numFmtId="165" fontId="20" fillId="0" borderId="1" xfId="0" applyNumberFormat="1" applyFont="1" applyFill="1" applyBorder="1" applyAlignment="1">
      <alignment horizontal="left"/>
    </xf>
    <xf numFmtId="1" fontId="20" fillId="0" borderId="1" xfId="0" applyNumberFormat="1" applyFont="1" applyBorder="1"/>
    <xf numFmtId="0" fontId="26" fillId="4" borderId="1" xfId="0" applyFont="1" applyFill="1" applyBorder="1"/>
    <xf numFmtId="0" fontId="20" fillId="4" borderId="1" xfId="0" applyFont="1" applyFill="1" applyBorder="1"/>
    <xf numFmtId="164" fontId="20" fillId="4" borderId="1" xfId="0" applyNumberFormat="1" applyFont="1" applyFill="1" applyBorder="1"/>
    <xf numFmtId="1" fontId="20" fillId="4" borderId="1" xfId="0" applyNumberFormat="1" applyFont="1" applyFill="1" applyBorder="1"/>
    <xf numFmtId="2" fontId="20" fillId="4" borderId="1" xfId="0" applyNumberFormat="1" applyFont="1" applyFill="1" applyBorder="1" applyAlignment="1">
      <alignment horizontal="right"/>
    </xf>
    <xf numFmtId="165" fontId="20" fillId="4" borderId="1" xfId="0" applyNumberFormat="1" applyFont="1" applyFill="1" applyBorder="1"/>
    <xf numFmtId="0" fontId="20" fillId="4" borderId="1" xfId="0" applyFont="1" applyFill="1" applyBorder="1" applyAlignment="1">
      <alignment vertical="center"/>
    </xf>
    <xf numFmtId="165" fontId="26" fillId="4" borderId="1" xfId="0" applyNumberFormat="1" applyFont="1" applyFill="1" applyBorder="1" applyAlignment="1">
      <alignment vertical="center"/>
    </xf>
    <xf numFmtId="0" fontId="26" fillId="0" borderId="1" xfId="0" applyFont="1" applyFill="1" applyBorder="1"/>
    <xf numFmtId="164" fontId="20" fillId="0" borderId="1" xfId="0" applyNumberFormat="1" applyFont="1" applyFill="1" applyBorder="1"/>
    <xf numFmtId="1" fontId="20" fillId="0" borderId="1" xfId="0" applyNumberFormat="1" applyFont="1" applyFill="1" applyBorder="1"/>
    <xf numFmtId="2" fontId="20" fillId="0" borderId="1" xfId="0" applyNumberFormat="1" applyFont="1" applyFill="1" applyBorder="1" applyAlignment="1">
      <alignment horizontal="right"/>
    </xf>
    <xf numFmtId="165" fontId="20" fillId="0" borderId="1" xfId="0" applyNumberFormat="1" applyFont="1" applyFill="1" applyBorder="1"/>
    <xf numFmtId="164" fontId="20" fillId="0" borderId="1" xfId="0" applyNumberFormat="1" applyFont="1" applyBorder="1"/>
    <xf numFmtId="2" fontId="20" fillId="0" borderId="1" xfId="0" applyNumberFormat="1" applyFont="1" applyBorder="1" applyAlignment="1">
      <alignment horizontal="right"/>
    </xf>
    <xf numFmtId="0" fontId="20" fillId="0" borderId="1" xfId="0" applyFont="1" applyFill="1" applyBorder="1" applyAlignment="1">
      <alignment vertical="top"/>
    </xf>
    <xf numFmtId="0" fontId="26" fillId="0" borderId="1" xfId="0" applyFont="1" applyFill="1" applyBorder="1" applyAlignment="1">
      <alignment vertical="center"/>
    </xf>
    <xf numFmtId="0" fontId="20" fillId="0" borderId="1" xfId="0" applyFont="1" applyFill="1" applyBorder="1" applyAlignment="1"/>
    <xf numFmtId="165" fontId="20" fillId="0" borderId="1" xfId="0" applyNumberFormat="1" applyFont="1" applyBorder="1"/>
    <xf numFmtId="165" fontId="23" fillId="0" borderId="1" xfId="0" applyNumberFormat="1" applyFont="1" applyFill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right"/>
    </xf>
    <xf numFmtId="165" fontId="3" fillId="7" borderId="6" xfId="0" applyNumberFormat="1" applyFont="1" applyFill="1" applyBorder="1" applyAlignment="1">
      <alignment horizontal="right" vertical="center" wrapText="1"/>
    </xf>
    <xf numFmtId="165" fontId="4" fillId="7" borderId="32" xfId="0" applyNumberFormat="1" applyFont="1" applyFill="1" applyBorder="1" applyAlignment="1">
      <alignment horizontal="right" vertical="center" wrapText="1"/>
    </xf>
    <xf numFmtId="165" fontId="2" fillId="7" borderId="4" xfId="0" applyNumberFormat="1" applyFont="1" applyFill="1" applyBorder="1" applyAlignment="1">
      <alignment horizontal="right" vertical="center" wrapText="1"/>
    </xf>
    <xf numFmtId="165" fontId="3" fillId="7" borderId="32" xfId="0" applyNumberFormat="1" applyFont="1" applyFill="1" applyBorder="1" applyAlignment="1">
      <alignment horizontal="right" vertical="center" wrapText="1"/>
    </xf>
    <xf numFmtId="165" fontId="4" fillId="7" borderId="6" xfId="0" applyNumberFormat="1" applyFont="1" applyFill="1" applyBorder="1" applyAlignment="1">
      <alignment horizontal="right" vertical="center" wrapText="1"/>
    </xf>
    <xf numFmtId="165" fontId="8" fillId="7" borderId="4" xfId="0" applyNumberFormat="1" applyFont="1" applyFill="1" applyBorder="1" applyAlignment="1">
      <alignment horizontal="right" vertical="center" wrapText="1"/>
    </xf>
    <xf numFmtId="165" fontId="2" fillId="7" borderId="32" xfId="0" applyNumberFormat="1" applyFont="1" applyFill="1" applyBorder="1" applyAlignment="1">
      <alignment horizontal="right" vertical="center" wrapText="1"/>
    </xf>
    <xf numFmtId="165" fontId="2" fillId="7" borderId="0" xfId="0" applyNumberFormat="1" applyFont="1" applyFill="1" applyAlignment="1">
      <alignment horizontal="right" vertical="center" wrapText="1"/>
    </xf>
    <xf numFmtId="0" fontId="6" fillId="0" borderId="3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5" fontId="3" fillId="5" borderId="4" xfId="0" applyNumberFormat="1" applyFont="1" applyFill="1" applyBorder="1" applyAlignment="1">
      <alignment horizontal="center" vertical="center" wrapText="1"/>
    </xf>
    <xf numFmtId="165" fontId="3" fillId="7" borderId="4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/>
    <xf numFmtId="2" fontId="0" fillId="0" borderId="0" xfId="0" applyNumberFormat="1" applyFill="1" applyAlignment="1">
      <alignment vertical="center" wrapText="1"/>
    </xf>
    <xf numFmtId="2" fontId="0" fillId="0" borderId="0" xfId="0" applyNumberFormat="1" applyFill="1"/>
    <xf numFmtId="0" fontId="12" fillId="0" borderId="16" xfId="0" applyFont="1" applyBorder="1" applyAlignment="1">
      <alignment horizontal="center" wrapText="1"/>
    </xf>
    <xf numFmtId="0" fontId="0" fillId="0" borderId="16" xfId="0" applyBorder="1" applyAlignment="1">
      <alignment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/>
    </xf>
    <xf numFmtId="168" fontId="13" fillId="8" borderId="14" xfId="0" applyNumberFormat="1" applyFont="1" applyFill="1" applyBorder="1" applyAlignment="1">
      <alignment horizontal="center" vertical="center" wrapText="1"/>
    </xf>
    <xf numFmtId="9" fontId="3" fillId="3" borderId="6" xfId="0" applyNumberFormat="1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9" fontId="2" fillId="0" borderId="4" xfId="0" applyNumberFormat="1" applyFont="1" applyFill="1" applyBorder="1" applyAlignment="1">
      <alignment horizontal="left" vertical="center" wrapText="1"/>
    </xf>
    <xf numFmtId="9" fontId="3" fillId="0" borderId="6" xfId="0" applyNumberFormat="1" applyFont="1" applyFill="1" applyBorder="1" applyAlignment="1">
      <alignment horizontal="center" vertical="center" wrapText="1"/>
    </xf>
    <xf numFmtId="9" fontId="3" fillId="0" borderId="32" xfId="0" applyNumberFormat="1" applyFont="1" applyFill="1" applyBorder="1" applyAlignment="1">
      <alignment horizontal="center" vertical="center" wrapText="1"/>
    </xf>
    <xf numFmtId="9" fontId="8" fillId="0" borderId="4" xfId="0" applyNumberFormat="1" applyFont="1" applyFill="1" applyBorder="1" applyAlignment="1">
      <alignment horizontal="left" vertical="center" wrapText="1"/>
    </xf>
    <xf numFmtId="9" fontId="4" fillId="0" borderId="6" xfId="0" applyNumberFormat="1" applyFont="1" applyFill="1" applyBorder="1" applyAlignment="1">
      <alignment horizontal="center" vertical="center" wrapText="1"/>
    </xf>
    <xf numFmtId="9" fontId="4" fillId="0" borderId="32" xfId="0" applyNumberFormat="1" applyFont="1" applyFill="1" applyBorder="1" applyAlignment="1">
      <alignment horizontal="center" vertical="center" wrapText="1"/>
    </xf>
    <xf numFmtId="9" fontId="2" fillId="0" borderId="0" xfId="0" applyNumberFormat="1" applyFont="1" applyFill="1" applyAlignment="1">
      <alignment vertical="center" wrapText="1"/>
    </xf>
    <xf numFmtId="169" fontId="2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" fontId="28" fillId="0" borderId="0" xfId="0" applyNumberFormat="1" applyFont="1" applyAlignment="1">
      <alignment horizontal="left"/>
    </xf>
    <xf numFmtId="0" fontId="12" fillId="0" borderId="16" xfId="0" applyFont="1" applyBorder="1" applyAlignment="1">
      <alignment horizontal="center"/>
    </xf>
    <xf numFmtId="0" fontId="12" fillId="0" borderId="16" xfId="0" applyFont="1" applyBorder="1"/>
    <xf numFmtId="0" fontId="2" fillId="0" borderId="16" xfId="0" applyFont="1" applyBorder="1" applyAlignment="1">
      <alignment horizontal="left"/>
    </xf>
    <xf numFmtId="0" fontId="2" fillId="0" borderId="16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9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166" fontId="1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2" fillId="0" borderId="16" xfId="0" applyFont="1" applyFill="1" applyBorder="1" applyAlignment="1">
      <alignment horizontal="center"/>
    </xf>
    <xf numFmtId="166" fontId="12" fillId="0" borderId="16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Fill="1"/>
    <xf numFmtId="0" fontId="1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34" fillId="0" borderId="40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2" fillId="0" borderId="25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left" vertical="center" wrapText="1"/>
      <protection locked="0"/>
    </xf>
    <xf numFmtId="0" fontId="2" fillId="0" borderId="26" xfId="0" applyFont="1" applyBorder="1" applyAlignment="1" applyProtection="1">
      <alignment vertical="center" wrapText="1"/>
      <protection locked="0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0" fillId="0" borderId="16" xfId="0" applyFill="1" applyBorder="1" applyAlignment="1" applyProtection="1">
      <alignment horizontal="center" vertical="center" wrapText="1"/>
      <protection locked="0"/>
    </xf>
    <xf numFmtId="0" fontId="20" fillId="0" borderId="16" xfId="0" applyFont="1" applyFill="1" applyBorder="1" applyAlignment="1" applyProtection="1">
      <alignment horizontal="center" vertical="center" wrapText="1"/>
      <protection locked="0"/>
    </xf>
    <xf numFmtId="0" fontId="15" fillId="0" borderId="40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0" fontId="11" fillId="0" borderId="0" xfId="0" applyFont="1" applyFill="1" applyProtection="1">
      <protection locked="0"/>
    </xf>
    <xf numFmtId="0" fontId="12" fillId="0" borderId="0" xfId="0" applyFont="1" applyFill="1" applyBorder="1" applyAlignment="1" applyProtection="1">
      <alignment horizontal="left"/>
      <protection locked="0"/>
    </xf>
    <xf numFmtId="0" fontId="12" fillId="0" borderId="0" xfId="0" applyFont="1" applyFill="1" applyProtection="1">
      <protection locked="0"/>
    </xf>
    <xf numFmtId="0" fontId="12" fillId="0" borderId="0" xfId="0" applyFont="1" applyFill="1" applyAlignment="1" applyProtection="1">
      <alignment horizontal="left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2" fillId="0" borderId="0" xfId="0" applyFont="1" applyFill="1" applyBorder="1" applyProtection="1">
      <protection locked="0"/>
    </xf>
    <xf numFmtId="1" fontId="28" fillId="0" borderId="0" xfId="0" applyNumberFormat="1" applyFont="1" applyAlignment="1" applyProtection="1">
      <alignment horizontal="left"/>
      <protection locked="0"/>
    </xf>
    <xf numFmtId="0" fontId="0" fillId="0" borderId="0" xfId="0" applyBorder="1" applyProtection="1">
      <protection locked="0"/>
    </xf>
    <xf numFmtId="0" fontId="12" fillId="0" borderId="16" xfId="0" applyFont="1" applyBorder="1" applyAlignment="1" applyProtection="1">
      <alignment horizontal="center"/>
      <protection locked="0"/>
    </xf>
    <xf numFmtId="0" fontId="12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horizontal="left"/>
      <protection locked="0"/>
    </xf>
    <xf numFmtId="0" fontId="2" fillId="0" borderId="16" xfId="0" applyFont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12" fillId="0" borderId="16" xfId="0" applyFont="1" applyFill="1" applyBorder="1" applyProtection="1">
      <protection locked="0"/>
    </xf>
    <xf numFmtId="0" fontId="12" fillId="0" borderId="16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9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165" fontId="0" fillId="0" borderId="0" xfId="0" applyNumberForma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0" xfId="0" applyFill="1" applyAlignment="1"/>
    <xf numFmtId="0" fontId="19" fillId="0" borderId="0" xfId="0" applyFont="1" applyAlignment="1" applyProtection="1">
      <alignment horizontal="left"/>
      <protection locked="0"/>
    </xf>
    <xf numFmtId="0" fontId="2" fillId="0" borderId="0" xfId="0" applyFont="1" applyFill="1" applyAlignment="1" applyProtection="1">
      <protection locked="0"/>
    </xf>
    <xf numFmtId="165" fontId="0" fillId="3" borderId="1" xfId="0" applyNumberForma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5" fontId="16" fillId="0" borderId="0" xfId="0" applyNumberFormat="1" applyFont="1" applyBorder="1" applyAlignment="1">
      <alignment horizontal="right"/>
    </xf>
    <xf numFmtId="165" fontId="0" fillId="4" borderId="0" xfId="0" applyNumberFormat="1" applyFill="1" applyAlignment="1">
      <alignment horizontal="right"/>
    </xf>
    <xf numFmtId="5" fontId="16" fillId="0" borderId="0" xfId="0" applyNumberFormat="1" applyFont="1" applyFill="1"/>
    <xf numFmtId="5" fontId="16" fillId="0" borderId="37" xfId="0" applyNumberFormat="1" applyFont="1" applyBorder="1" applyAlignment="1">
      <alignment horizontal="center" vertical="center" wrapText="1"/>
    </xf>
    <xf numFmtId="5" fontId="12" fillId="0" borderId="26" xfId="0" applyNumberFormat="1" applyFont="1" applyFill="1" applyBorder="1" applyAlignment="1">
      <alignment horizontal="center" vertical="center" wrapText="1"/>
    </xf>
    <xf numFmtId="1" fontId="0" fillId="0" borderId="0" xfId="0" applyNumberFormat="1" applyBorder="1"/>
    <xf numFmtId="1" fontId="0" fillId="0" borderId="42" xfId="0" applyNumberFormat="1" applyBorder="1"/>
    <xf numFmtId="0" fontId="32" fillId="0" borderId="16" xfId="0" applyFont="1" applyBorder="1" applyAlignment="1">
      <alignment wrapText="1"/>
    </xf>
    <xf numFmtId="0" fontId="16" fillId="0" borderId="16" xfId="0" applyFont="1" applyBorder="1"/>
    <xf numFmtId="0" fontId="2" fillId="0" borderId="25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left" vertical="center" wrapText="1"/>
    </xf>
    <xf numFmtId="0" fontId="35" fillId="0" borderId="26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1" fillId="0" borderId="0" xfId="0" applyFont="1" applyFill="1"/>
    <xf numFmtId="0" fontId="12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12" fillId="0" borderId="0" xfId="0" applyFont="1" applyFill="1" applyBorder="1"/>
    <xf numFmtId="0" fontId="12" fillId="0" borderId="16" xfId="0" applyFont="1" applyFill="1" applyBorder="1"/>
    <xf numFmtId="0" fontId="16" fillId="0" borderId="20" xfId="0" applyFont="1" applyBorder="1" applyAlignment="1">
      <alignment horizontal="center"/>
    </xf>
    <xf numFmtId="169" fontId="17" fillId="0" borderId="0" xfId="0" applyNumberFormat="1" applyFont="1" applyFill="1" applyBorder="1" applyAlignment="1">
      <alignment horizontal="center" vertical="center" wrapText="1"/>
    </xf>
    <xf numFmtId="169" fontId="12" fillId="0" borderId="0" xfId="0" applyNumberFormat="1" applyFont="1" applyFill="1" applyBorder="1" applyAlignment="1">
      <alignment vertical="center"/>
    </xf>
    <xf numFmtId="169" fontId="20" fillId="0" borderId="1" xfId="0" applyNumberFormat="1" applyFont="1" applyBorder="1"/>
    <xf numFmtId="169" fontId="20" fillId="4" borderId="1" xfId="0" applyNumberFormat="1" applyFont="1" applyFill="1" applyBorder="1" applyAlignment="1">
      <alignment vertical="center"/>
    </xf>
    <xf numFmtId="169" fontId="20" fillId="0" borderId="1" xfId="0" applyNumberFormat="1" applyFont="1" applyFill="1" applyBorder="1" applyAlignment="1">
      <alignment vertical="center"/>
    </xf>
    <xf numFmtId="169" fontId="20" fillId="4" borderId="1" xfId="0" applyNumberFormat="1" applyFont="1" applyFill="1" applyBorder="1"/>
    <xf numFmtId="169" fontId="20" fillId="0" borderId="1" xfId="0" applyNumberFormat="1" applyFont="1" applyFill="1" applyBorder="1"/>
    <xf numFmtId="169" fontId="12" fillId="0" borderId="0" xfId="0" applyNumberFormat="1" applyFont="1"/>
    <xf numFmtId="0" fontId="36" fillId="0" borderId="4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left" vertical="center" wrapText="1"/>
    </xf>
    <xf numFmtId="0" fontId="16" fillId="0" borderId="4" xfId="0" applyFont="1" applyFill="1" applyBorder="1"/>
    <xf numFmtId="2" fontId="16" fillId="5" borderId="4" xfId="0" applyNumberFormat="1" applyFont="1" applyFill="1" applyBorder="1" applyAlignment="1">
      <alignment horizontal="center" vertical="center" wrapText="1"/>
    </xf>
    <xf numFmtId="167" fontId="16" fillId="5" borderId="4" xfId="0" applyNumberFormat="1" applyFont="1" applyFill="1" applyBorder="1" applyAlignment="1">
      <alignment horizontal="center" vertical="center" wrapText="1"/>
    </xf>
    <xf numFmtId="164" fontId="36" fillId="0" borderId="4" xfId="0" applyNumberFormat="1" applyFont="1" applyFill="1" applyBorder="1" applyAlignment="1">
      <alignment horizontal="center" vertical="center" wrapText="1"/>
    </xf>
    <xf numFmtId="165" fontId="36" fillId="0" borderId="4" xfId="0" applyNumberFormat="1" applyFont="1" applyBorder="1" applyAlignment="1">
      <alignment horizontal="center"/>
    </xf>
    <xf numFmtId="0" fontId="36" fillId="0" borderId="4" xfId="0" applyFont="1" applyBorder="1"/>
    <xf numFmtId="0" fontId="36" fillId="0" borderId="4" xfId="0" applyFont="1" applyFill="1" applyBorder="1" applyAlignment="1">
      <alignment vertical="center" wrapText="1"/>
    </xf>
    <xf numFmtId="2" fontId="36" fillId="5" borderId="4" xfId="0" applyNumberFormat="1" applyFont="1" applyFill="1" applyBorder="1" applyAlignment="1">
      <alignment horizontal="center" vertical="center" wrapText="1"/>
    </xf>
    <xf numFmtId="0" fontId="36" fillId="0" borderId="4" xfId="0" applyFont="1" applyFill="1" applyBorder="1"/>
    <xf numFmtId="164" fontId="16" fillId="0" borderId="4" xfId="0" applyNumberFormat="1" applyFont="1" applyFill="1" applyBorder="1" applyAlignment="1">
      <alignment horizontal="center" vertical="center" wrapText="1"/>
    </xf>
    <xf numFmtId="165" fontId="35" fillId="0" borderId="0" xfId="0" applyNumberFormat="1" applyFont="1" applyFill="1" applyAlignment="1" applyProtection="1">
      <alignment horizontal="center"/>
      <protection locked="0"/>
    </xf>
    <xf numFmtId="165" fontId="35" fillId="0" borderId="16" xfId="0" applyNumberFormat="1" applyFont="1" applyFill="1" applyBorder="1" applyAlignment="1" applyProtection="1">
      <alignment horizontal="center"/>
      <protection locked="0"/>
    </xf>
    <xf numFmtId="0" fontId="0" fillId="0" borderId="31" xfId="0" applyBorder="1"/>
    <xf numFmtId="165" fontId="20" fillId="0" borderId="31" xfId="0" applyNumberFormat="1" applyFont="1" applyBorder="1"/>
    <xf numFmtId="0" fontId="1" fillId="0" borderId="16" xfId="0" applyFont="1" applyBorder="1" applyAlignment="1">
      <alignment horizontal="center"/>
    </xf>
    <xf numFmtId="0" fontId="12" fillId="0" borderId="43" xfId="0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164" fontId="0" fillId="0" borderId="0" xfId="0" applyNumberFormat="1"/>
    <xf numFmtId="0" fontId="19" fillId="0" borderId="0" xfId="0" applyFont="1" applyFill="1" applyBorder="1"/>
    <xf numFmtId="0" fontId="19" fillId="0" borderId="0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24" fillId="0" borderId="20" xfId="0" applyFont="1" applyFill="1" applyBorder="1" applyAlignment="1">
      <alignment vertical="center" wrapText="1"/>
    </xf>
    <xf numFmtId="164" fontId="24" fillId="0" borderId="32" xfId="0" applyNumberFormat="1" applyFont="1" applyFill="1" applyBorder="1" applyAlignment="1">
      <alignment vertical="center" wrapText="1"/>
    </xf>
    <xf numFmtId="164" fontId="2" fillId="0" borderId="32" xfId="0" applyNumberFormat="1" applyFont="1" applyFill="1" applyBorder="1" applyAlignment="1">
      <alignment vertical="center" wrapText="1"/>
    </xf>
    <xf numFmtId="165" fontId="2" fillId="2" borderId="32" xfId="0" applyNumberFormat="1" applyFont="1" applyFill="1" applyBorder="1" applyAlignment="1">
      <alignment horizontal="center" vertical="center" wrapText="1"/>
    </xf>
    <xf numFmtId="165" fontId="2" fillId="0" borderId="32" xfId="0" applyNumberFormat="1" applyFont="1" applyFill="1" applyBorder="1" applyAlignment="1">
      <alignment horizontal="center" vertical="center" wrapText="1"/>
    </xf>
    <xf numFmtId="2" fontId="2" fillId="4" borderId="32" xfId="0" applyNumberFormat="1" applyFont="1" applyFill="1" applyBorder="1" applyAlignment="1">
      <alignment horizontal="center" vertical="center" wrapText="1"/>
    </xf>
    <xf numFmtId="165" fontId="2" fillId="5" borderId="32" xfId="0" applyNumberFormat="1" applyFont="1" applyFill="1" applyBorder="1" applyAlignment="1">
      <alignment horizontal="right" vertical="center" wrapText="1"/>
    </xf>
    <xf numFmtId="0" fontId="25" fillId="0" borderId="0" xfId="0" applyFont="1" applyFill="1" applyBorder="1" applyAlignment="1">
      <alignment horizontal="left" vertical="center" wrapText="1"/>
    </xf>
    <xf numFmtId="164" fontId="24" fillId="0" borderId="3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5" fontId="12" fillId="5" borderId="1" xfId="0" applyNumberFormat="1" applyFont="1" applyFill="1" applyBorder="1" applyAlignment="1">
      <alignment horizontal="center" vertical="center" wrapText="1"/>
    </xf>
    <xf numFmtId="165" fontId="12" fillId="4" borderId="1" xfId="0" applyNumberFormat="1" applyFont="1" applyFill="1" applyBorder="1" applyAlignment="1">
      <alignment horizontal="center" vertical="center" wrapText="1"/>
    </xf>
    <xf numFmtId="9" fontId="12" fillId="4" borderId="1" xfId="0" applyNumberFormat="1" applyFont="1" applyFill="1" applyBorder="1" applyAlignment="1">
      <alignment horizontal="center" vertical="center" wrapText="1"/>
    </xf>
    <xf numFmtId="165" fontId="9" fillId="0" borderId="8" xfId="0" applyNumberFormat="1" applyFont="1" applyFill="1" applyBorder="1" applyAlignment="1">
      <alignment horizontal="center" vertical="center" wrapText="1"/>
    </xf>
    <xf numFmtId="9" fontId="15" fillId="0" borderId="0" xfId="0" applyNumberFormat="1" applyFont="1" applyFill="1" applyBorder="1" applyAlignment="1">
      <alignment horizontal="center" vertical="center" wrapText="1"/>
    </xf>
    <xf numFmtId="9" fontId="15" fillId="0" borderId="8" xfId="0" applyNumberFormat="1" applyFont="1" applyFill="1" applyBorder="1" applyAlignment="1">
      <alignment horizontal="center" vertical="center" wrapText="1"/>
    </xf>
    <xf numFmtId="0" fontId="15" fillId="4" borderId="45" xfId="0" applyFont="1" applyFill="1" applyBorder="1" applyAlignment="1">
      <alignment horizontal="center"/>
    </xf>
    <xf numFmtId="0" fontId="15" fillId="4" borderId="46" xfId="0" applyFont="1" applyFill="1" applyBorder="1" applyAlignment="1">
      <alignment horizontal="center"/>
    </xf>
    <xf numFmtId="0" fontId="15" fillId="4" borderId="47" xfId="0" applyFont="1" applyFill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/>
    </xf>
    <xf numFmtId="0" fontId="37" fillId="4" borderId="47" xfId="0" applyFont="1" applyFill="1" applyBorder="1" applyAlignment="1">
      <alignment horizontal="center"/>
    </xf>
    <xf numFmtId="0" fontId="15" fillId="4" borderId="48" xfId="0" applyFont="1" applyFill="1" applyBorder="1" applyAlignment="1">
      <alignment horizontal="center"/>
    </xf>
    <xf numFmtId="0" fontId="15" fillId="4" borderId="49" xfId="0" applyFont="1" applyFill="1" applyBorder="1" applyAlignment="1">
      <alignment horizontal="center"/>
    </xf>
    <xf numFmtId="0" fontId="15" fillId="4" borderId="50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5" fillId="4" borderId="52" xfId="0" applyFont="1" applyFill="1" applyBorder="1" applyAlignment="1">
      <alignment horizontal="center"/>
    </xf>
    <xf numFmtId="0" fontId="15" fillId="4" borderId="53" xfId="0" applyFont="1" applyFill="1" applyBorder="1" applyAlignment="1">
      <alignment horizontal="center"/>
    </xf>
    <xf numFmtId="0" fontId="12" fillId="0" borderId="54" xfId="0" applyFont="1" applyBorder="1" applyAlignment="1">
      <alignment horizontal="center" vertical="center" wrapText="1"/>
    </xf>
    <xf numFmtId="0" fontId="15" fillId="4" borderId="55" xfId="0" applyFont="1" applyFill="1" applyBorder="1" applyAlignment="1">
      <alignment horizontal="center"/>
    </xf>
    <xf numFmtId="2" fontId="17" fillId="4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5" fontId="16" fillId="4" borderId="0" xfId="0" applyNumberFormat="1" applyFont="1" applyFill="1" applyBorder="1"/>
    <xf numFmtId="165" fontId="15" fillId="0" borderId="0" xfId="0" applyNumberFormat="1" applyFont="1" applyAlignment="1" applyProtection="1">
      <alignment horizontal="right"/>
      <protection locked="0"/>
    </xf>
    <xf numFmtId="0" fontId="30" fillId="4" borderId="47" xfId="0" applyFont="1" applyFill="1" applyBorder="1" applyAlignment="1">
      <alignment horizontal="center"/>
    </xf>
    <xf numFmtId="0" fontId="0" fillId="11" borderId="0" xfId="0" applyFill="1" applyProtection="1">
      <protection locked="0"/>
    </xf>
    <xf numFmtId="165" fontId="16" fillId="0" borderId="8" xfId="0" applyNumberFormat="1" applyFont="1" applyFill="1" applyBorder="1" applyAlignment="1" applyProtection="1">
      <alignment horizontal="right" vertical="center"/>
    </xf>
    <xf numFmtId="0" fontId="0" fillId="0" borderId="0" xfId="0" applyFill="1" applyBorder="1"/>
    <xf numFmtId="0" fontId="12" fillId="0" borderId="42" xfId="0" applyFont="1" applyFill="1" applyBorder="1" applyAlignment="1">
      <alignment horizontal="center" vertical="center" wrapText="1"/>
    </xf>
    <xf numFmtId="0" fontId="0" fillId="0" borderId="41" xfId="0" applyFill="1" applyBorder="1"/>
    <xf numFmtId="0" fontId="0" fillId="0" borderId="1" xfId="0" applyFill="1" applyBorder="1"/>
    <xf numFmtId="0" fontId="0" fillId="0" borderId="66" xfId="0" applyFill="1" applyBorder="1"/>
    <xf numFmtId="0" fontId="0" fillId="13" borderId="0" xfId="0" applyFill="1"/>
    <xf numFmtId="0" fontId="2" fillId="0" borderId="26" xfId="0" applyFont="1" applyFill="1" applyBorder="1"/>
    <xf numFmtId="0" fontId="12" fillId="0" borderId="1" xfId="0" applyFont="1" applyFill="1" applyBorder="1"/>
    <xf numFmtId="164" fontId="2" fillId="0" borderId="32" xfId="0" applyNumberFormat="1" applyFont="1" applyFill="1" applyBorder="1" applyAlignment="1">
      <alignment horizontal="left" vertical="center" wrapText="1"/>
    </xf>
    <xf numFmtId="165" fontId="2" fillId="0" borderId="32" xfId="0" applyNumberFormat="1" applyFont="1" applyFill="1" applyBorder="1" applyAlignment="1">
      <alignment horizontal="left" vertical="center" wrapText="1"/>
    </xf>
    <xf numFmtId="169" fontId="2" fillId="0" borderId="3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2" fillId="14" borderId="16" xfId="0" applyFont="1" applyFill="1" applyBorder="1" applyAlignment="1">
      <alignment horizontal="center" vertical="center" wrapText="1"/>
    </xf>
    <xf numFmtId="0" fontId="0" fillId="14" borderId="0" xfId="0" applyFill="1"/>
    <xf numFmtId="0" fontId="0" fillId="14" borderId="1" xfId="0" applyFill="1" applyBorder="1"/>
    <xf numFmtId="5" fontId="1" fillId="0" borderId="0" xfId="0" applyNumberFormat="1" applyFont="1" applyFill="1" applyBorder="1" applyAlignment="1" applyProtection="1">
      <alignment horizontal="left" vertical="center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/>
    <xf numFmtId="0" fontId="1" fillId="0" borderId="0" xfId="0" applyFont="1"/>
    <xf numFmtId="168" fontId="13" fillId="0" borderId="0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/>
    <xf numFmtId="0" fontId="3" fillId="0" borderId="9" xfId="0" applyFont="1" applyFill="1" applyBorder="1" applyAlignment="1">
      <alignment horizontal="left" vertical="center" wrapText="1"/>
    </xf>
    <xf numFmtId="0" fontId="24" fillId="0" borderId="32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18" fillId="0" borderId="0" xfId="0" applyFont="1" applyFill="1" applyBorder="1"/>
    <xf numFmtId="0" fontId="12" fillId="0" borderId="1" xfId="0" applyFont="1" applyBorder="1"/>
    <xf numFmtId="0" fontId="12" fillId="0" borderId="1" xfId="0" applyFont="1" applyBorder="1" applyAlignment="1"/>
    <xf numFmtId="165" fontId="12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/>
    <xf numFmtId="0" fontId="1" fillId="0" borderId="4" xfId="0" applyFont="1" applyFill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Fill="1"/>
    <xf numFmtId="0" fontId="13" fillId="0" borderId="22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8" fillId="0" borderId="27" xfId="0" applyFont="1" applyFill="1" applyBorder="1" applyAlignment="1">
      <alignment horizontal="center" vertical="center" wrapText="1"/>
    </xf>
    <xf numFmtId="0" fontId="15" fillId="0" borderId="57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wrapText="1"/>
    </xf>
    <xf numFmtId="0" fontId="29" fillId="0" borderId="22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39" fillId="0" borderId="0" xfId="0" applyFont="1" applyBorder="1" applyAlignment="1">
      <alignment horizontal="left" vertical="top" wrapText="1"/>
    </xf>
    <xf numFmtId="0" fontId="33" fillId="0" borderId="25" xfId="0" applyFont="1" applyBorder="1" applyAlignment="1" applyProtection="1">
      <alignment horizontal="center" vertical="center" wrapText="1"/>
      <protection locked="0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5" fontId="9" fillId="12" borderId="9" xfId="0" applyNumberFormat="1" applyFont="1" applyFill="1" applyBorder="1" applyAlignment="1">
      <alignment horizontal="center" vertical="center" wrapText="1"/>
    </xf>
    <xf numFmtId="165" fontId="9" fillId="12" borderId="18" xfId="0" applyNumberFormat="1" applyFont="1" applyFill="1" applyBorder="1" applyAlignment="1">
      <alignment horizontal="center" vertical="center" wrapText="1"/>
    </xf>
    <xf numFmtId="168" fontId="10" fillId="8" borderId="0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165" fontId="3" fillId="4" borderId="30" xfId="0" applyNumberFormat="1" applyFont="1" applyFill="1" applyBorder="1" applyAlignment="1">
      <alignment horizontal="center" vertical="center" wrapText="1"/>
    </xf>
    <xf numFmtId="165" fontId="3" fillId="4" borderId="14" xfId="0" applyNumberFormat="1" applyFont="1" applyFill="1" applyBorder="1" applyAlignment="1">
      <alignment horizontal="center" vertical="center" wrapText="1"/>
    </xf>
    <xf numFmtId="165" fontId="3" fillId="6" borderId="30" xfId="0" applyNumberFormat="1" applyFont="1" applyFill="1" applyBorder="1" applyAlignment="1">
      <alignment horizontal="center" vertical="center"/>
    </xf>
    <xf numFmtId="165" fontId="3" fillId="6" borderId="14" xfId="0" applyNumberFormat="1" applyFont="1" applyFill="1" applyBorder="1" applyAlignment="1">
      <alignment horizontal="center" vertical="center"/>
    </xf>
    <xf numFmtId="165" fontId="3" fillId="6" borderId="15" xfId="0" applyNumberFormat="1" applyFont="1" applyFill="1" applyBorder="1" applyAlignment="1">
      <alignment horizontal="center" vertical="center"/>
    </xf>
    <xf numFmtId="168" fontId="13" fillId="8" borderId="62" xfId="0" applyNumberFormat="1" applyFont="1" applyFill="1" applyBorder="1" applyAlignment="1">
      <alignment horizontal="center" vertical="center" wrapText="1"/>
    </xf>
    <xf numFmtId="168" fontId="13" fillId="8" borderId="63" xfId="0" applyNumberFormat="1" applyFont="1" applyFill="1" applyBorder="1" applyAlignment="1">
      <alignment horizontal="center" vertical="center" wrapText="1"/>
    </xf>
    <xf numFmtId="168" fontId="13" fillId="8" borderId="64" xfId="0" applyNumberFormat="1" applyFont="1" applyFill="1" applyBorder="1" applyAlignment="1">
      <alignment horizontal="center" vertical="center" wrapText="1"/>
    </xf>
    <xf numFmtId="168" fontId="13" fillId="8" borderId="65" xfId="0" applyNumberFormat="1" applyFont="1" applyFill="1" applyBorder="1" applyAlignment="1">
      <alignment horizontal="center" vertical="center" wrapText="1"/>
    </xf>
    <xf numFmtId="165" fontId="13" fillId="0" borderId="61" xfId="0" applyNumberFormat="1" applyFont="1" applyBorder="1" applyAlignment="1">
      <alignment horizontal="center" vertical="center" wrapText="1"/>
    </xf>
    <xf numFmtId="165" fontId="13" fillId="0" borderId="14" xfId="0" applyNumberFormat="1" applyFont="1" applyBorder="1" applyAlignment="1">
      <alignment horizontal="center" vertical="center" wrapText="1"/>
    </xf>
    <xf numFmtId="165" fontId="13" fillId="0" borderId="15" xfId="0" applyNumberFormat="1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165" fontId="3" fillId="3" borderId="61" xfId="0" applyNumberFormat="1" applyFont="1" applyFill="1" applyBorder="1" applyAlignment="1">
      <alignment horizontal="center" vertical="center" wrapText="1"/>
    </xf>
    <xf numFmtId="165" fontId="3" fillId="3" borderId="14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168" fontId="13" fillId="8" borderId="14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5" fontId="1" fillId="0" borderId="27" xfId="0" applyNumberFormat="1" applyFont="1" applyBorder="1" applyAlignment="1">
      <alignment horizontal="center" vertical="center" wrapText="1"/>
    </xf>
    <xf numFmtId="5" fontId="1" fillId="0" borderId="23" xfId="0" applyNumberFormat="1" applyFont="1" applyFill="1" applyBorder="1" applyAlignment="1" applyProtection="1">
      <alignment horizontal="left" vertical="center"/>
    </xf>
    <xf numFmtId="5" fontId="16" fillId="0" borderId="2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81"/>
  <sheetViews>
    <sheetView tabSelected="1" workbookViewId="0">
      <pane xSplit="4" ySplit="1" topLeftCell="X2" activePane="bottomRight" state="frozen"/>
      <selection pane="topRight" activeCell="E1" sqref="E1"/>
      <selection pane="bottomLeft" activeCell="A2" sqref="A2"/>
      <selection pane="bottomRight"/>
    </sheetView>
  </sheetViews>
  <sheetFormatPr defaultRowHeight="12.75"/>
  <cols>
    <col min="1" max="1" width="9.85546875" customWidth="1"/>
    <col min="2" max="2" width="12.7109375" customWidth="1"/>
    <col min="3" max="3" width="19.42578125" customWidth="1"/>
    <col min="4" max="4" width="42.28515625" bestFit="1" customWidth="1"/>
    <col min="5" max="5" width="8.5703125" bestFit="1" customWidth="1"/>
    <col min="6" max="6" width="7.7109375" bestFit="1" customWidth="1"/>
    <col min="8" max="8" width="7.28515625" bestFit="1" customWidth="1"/>
    <col min="9" max="9" width="14.5703125" bestFit="1" customWidth="1"/>
    <col min="10" max="10" width="11.28515625" customWidth="1"/>
    <col min="12" max="12" width="18" bestFit="1" customWidth="1"/>
    <col min="13" max="13" width="9.7109375" customWidth="1"/>
    <col min="14" max="14" width="10.85546875" customWidth="1"/>
    <col min="15" max="15" width="10.42578125" customWidth="1"/>
    <col min="16" max="17" width="10.140625" customWidth="1"/>
    <col min="18" max="18" width="9.7109375" customWidth="1"/>
    <col min="19" max="19" width="10.28515625" customWidth="1"/>
    <col min="20" max="20" width="10.42578125" customWidth="1"/>
    <col min="21" max="21" width="10.28515625" style="542" customWidth="1"/>
    <col min="22" max="22" width="9.5703125" style="396" customWidth="1"/>
    <col min="23" max="23" width="9.5703125" style="543" customWidth="1"/>
    <col min="24" max="24" width="10.28515625" customWidth="1"/>
    <col min="25" max="25" width="11.42578125" customWidth="1"/>
    <col min="26" max="27" width="9.5703125" customWidth="1"/>
    <col min="28" max="29" width="8.5703125" bestFit="1" customWidth="1"/>
    <col min="30" max="30" width="9.42578125" customWidth="1"/>
    <col min="31" max="31" width="9.5703125" customWidth="1"/>
    <col min="32" max="32" width="11.5703125" customWidth="1"/>
    <col min="33" max="34" width="8.140625" bestFit="1" customWidth="1"/>
    <col min="35" max="35" width="8.42578125" customWidth="1"/>
    <col min="37" max="37" width="35.85546875" customWidth="1"/>
  </cols>
  <sheetData>
    <row r="1" spans="1:37" s="189" customFormat="1" ht="91.5" customHeight="1" thickBot="1">
      <c r="A1" s="186" t="s">
        <v>474</v>
      </c>
      <c r="B1" s="186" t="s">
        <v>475</v>
      </c>
      <c r="C1" s="187" t="s">
        <v>476</v>
      </c>
      <c r="D1" s="187" t="s">
        <v>477</v>
      </c>
      <c r="E1" s="186" t="s">
        <v>489</v>
      </c>
      <c r="F1" s="186" t="s">
        <v>490</v>
      </c>
      <c r="G1" s="186" t="s">
        <v>491</v>
      </c>
      <c r="H1" s="186" t="s">
        <v>492</v>
      </c>
      <c r="I1" s="188" t="s">
        <v>493</v>
      </c>
      <c r="J1" s="186" t="s">
        <v>478</v>
      </c>
      <c r="K1" s="188" t="s">
        <v>494</v>
      </c>
      <c r="L1" s="186" t="s">
        <v>495</v>
      </c>
      <c r="M1" s="186" t="s">
        <v>496</v>
      </c>
      <c r="N1" s="186" t="s">
        <v>497</v>
      </c>
      <c r="O1" s="186" t="s">
        <v>498</v>
      </c>
      <c r="P1" s="186" t="s">
        <v>499</v>
      </c>
      <c r="Q1" s="186" t="s">
        <v>500</v>
      </c>
      <c r="R1" s="186" t="s">
        <v>501</v>
      </c>
      <c r="S1" s="186" t="s">
        <v>502</v>
      </c>
      <c r="T1" s="186" t="s">
        <v>503</v>
      </c>
      <c r="U1" s="539" t="s">
        <v>504</v>
      </c>
      <c r="V1" s="188" t="s">
        <v>505</v>
      </c>
      <c r="W1" s="550" t="s">
        <v>506</v>
      </c>
      <c r="X1" s="186" t="s">
        <v>507</v>
      </c>
      <c r="Y1" s="186" t="s">
        <v>508</v>
      </c>
      <c r="Z1" s="186" t="s">
        <v>509</v>
      </c>
      <c r="AA1" s="186" t="s">
        <v>510</v>
      </c>
      <c r="AB1" s="186" t="s">
        <v>511</v>
      </c>
      <c r="AC1" s="186" t="s">
        <v>512</v>
      </c>
      <c r="AD1" s="186" t="s">
        <v>513</v>
      </c>
      <c r="AE1" s="186" t="s">
        <v>514</v>
      </c>
      <c r="AF1" s="186" t="s">
        <v>515</v>
      </c>
      <c r="AG1" s="186" t="s">
        <v>516</v>
      </c>
      <c r="AH1" s="186" t="s">
        <v>517</v>
      </c>
      <c r="AI1" s="186" t="s">
        <v>518</v>
      </c>
      <c r="AJ1" s="186" t="s">
        <v>519</v>
      </c>
      <c r="AK1" s="549" t="s">
        <v>78</v>
      </c>
    </row>
    <row r="2" spans="1:37">
      <c r="A2">
        <v>1</v>
      </c>
      <c r="B2" t="s">
        <v>11</v>
      </c>
      <c r="C2" s="176" t="s">
        <v>148</v>
      </c>
      <c r="D2" t="s">
        <v>149</v>
      </c>
      <c r="E2" s="177" t="s">
        <v>520</v>
      </c>
      <c r="F2" s="177" t="s">
        <v>520</v>
      </c>
      <c r="G2" t="s">
        <v>521</v>
      </c>
      <c r="H2" t="s">
        <v>522</v>
      </c>
      <c r="I2" t="s">
        <v>523</v>
      </c>
      <c r="J2" t="s">
        <v>395</v>
      </c>
      <c r="K2" s="177" t="s">
        <v>520</v>
      </c>
      <c r="L2" t="s">
        <v>524</v>
      </c>
      <c r="M2" s="177" t="s">
        <v>525</v>
      </c>
      <c r="N2" s="177" t="s">
        <v>525</v>
      </c>
      <c r="O2" s="177" t="s">
        <v>520</v>
      </c>
      <c r="P2" s="177" t="s">
        <v>525</v>
      </c>
      <c r="Q2" s="177" t="s">
        <v>525</v>
      </c>
      <c r="R2" s="177" t="s">
        <v>525</v>
      </c>
      <c r="S2">
        <v>0</v>
      </c>
      <c r="T2">
        <v>0</v>
      </c>
      <c r="U2" s="540">
        <v>6</v>
      </c>
      <c r="V2" s="396">
        <v>0</v>
      </c>
      <c r="W2" s="551">
        <v>0</v>
      </c>
      <c r="X2">
        <v>0</v>
      </c>
      <c r="Y2">
        <v>174</v>
      </c>
      <c r="Z2">
        <v>3.2</v>
      </c>
      <c r="AA2" t="s">
        <v>526</v>
      </c>
      <c r="AB2" t="s">
        <v>527</v>
      </c>
      <c r="AC2" t="s">
        <v>528</v>
      </c>
      <c r="AD2" s="177" t="s">
        <v>525</v>
      </c>
      <c r="AE2" s="177" t="s">
        <v>525</v>
      </c>
      <c r="AF2">
        <v>1</v>
      </c>
      <c r="AG2">
        <v>8</v>
      </c>
      <c r="AH2">
        <v>8</v>
      </c>
      <c r="AI2">
        <v>34.5</v>
      </c>
      <c r="AJ2">
        <v>34.5</v>
      </c>
    </row>
    <row r="3" spans="1:37">
      <c r="A3">
        <v>1</v>
      </c>
      <c r="B3" t="s">
        <v>11</v>
      </c>
      <c r="C3" s="176" t="s">
        <v>150</v>
      </c>
      <c r="D3" t="s">
        <v>151</v>
      </c>
      <c r="E3" s="177" t="s">
        <v>520</v>
      </c>
      <c r="F3" s="177" t="s">
        <v>520</v>
      </c>
      <c r="G3" t="s">
        <v>521</v>
      </c>
      <c r="H3" t="s">
        <v>124</v>
      </c>
      <c r="I3" t="s">
        <v>529</v>
      </c>
      <c r="J3" t="s">
        <v>395</v>
      </c>
      <c r="K3" s="177" t="s">
        <v>525</v>
      </c>
      <c r="L3" t="s">
        <v>524</v>
      </c>
      <c r="M3" s="177" t="s">
        <v>525</v>
      </c>
      <c r="N3" s="177" t="s">
        <v>520</v>
      </c>
      <c r="O3" s="177" t="s">
        <v>525</v>
      </c>
      <c r="P3" s="177" t="s">
        <v>525</v>
      </c>
      <c r="Q3" s="177" t="s">
        <v>525</v>
      </c>
      <c r="R3" s="177" t="s">
        <v>520</v>
      </c>
      <c r="S3">
        <v>0</v>
      </c>
      <c r="T3">
        <v>16</v>
      </c>
      <c r="U3" s="541">
        <v>0</v>
      </c>
      <c r="V3" s="541">
        <v>0</v>
      </c>
      <c r="W3" s="552">
        <v>0</v>
      </c>
      <c r="X3">
        <v>16</v>
      </c>
      <c r="Y3">
        <v>56</v>
      </c>
      <c r="Z3">
        <v>1.2</v>
      </c>
      <c r="AA3" t="s">
        <v>530</v>
      </c>
      <c r="AB3" t="s">
        <v>531</v>
      </c>
      <c r="AC3" t="s">
        <v>531</v>
      </c>
      <c r="AD3" s="177" t="s">
        <v>525</v>
      </c>
      <c r="AE3" s="177" t="s">
        <v>525</v>
      </c>
      <c r="AF3">
        <v>2</v>
      </c>
      <c r="AG3">
        <v>6</v>
      </c>
      <c r="AH3">
        <v>6</v>
      </c>
      <c r="AI3">
        <v>38.5</v>
      </c>
      <c r="AJ3">
        <v>38.5</v>
      </c>
    </row>
    <row r="4" spans="1:37">
      <c r="A4">
        <v>1</v>
      </c>
      <c r="B4" t="s">
        <v>11</v>
      </c>
      <c r="C4" s="176" t="s">
        <v>152</v>
      </c>
      <c r="D4" t="s">
        <v>153</v>
      </c>
      <c r="E4" s="177" t="s">
        <v>520</v>
      </c>
      <c r="F4" s="177" t="s">
        <v>520</v>
      </c>
      <c r="G4" t="s">
        <v>532</v>
      </c>
      <c r="H4" t="s">
        <v>121</v>
      </c>
      <c r="I4" t="s">
        <v>533</v>
      </c>
      <c r="J4" t="s">
        <v>395</v>
      </c>
      <c r="K4" s="177" t="s">
        <v>520</v>
      </c>
      <c r="L4" t="s">
        <v>524</v>
      </c>
      <c r="M4" s="177" t="s">
        <v>525</v>
      </c>
      <c r="N4" s="177" t="s">
        <v>525</v>
      </c>
      <c r="O4" s="177" t="s">
        <v>525</v>
      </c>
      <c r="P4" s="177" t="s">
        <v>520</v>
      </c>
      <c r="Q4" s="177" t="s">
        <v>525</v>
      </c>
      <c r="R4" s="177" t="s">
        <v>525</v>
      </c>
      <c r="S4">
        <v>0</v>
      </c>
      <c r="T4">
        <v>0</v>
      </c>
      <c r="U4" s="541">
        <v>0</v>
      </c>
      <c r="V4" s="541">
        <v>21</v>
      </c>
      <c r="W4" s="552">
        <v>0</v>
      </c>
      <c r="X4">
        <v>0</v>
      </c>
      <c r="Y4">
        <v>158</v>
      </c>
      <c r="Z4">
        <v>3</v>
      </c>
      <c r="AA4" t="s">
        <v>526</v>
      </c>
      <c r="AB4" t="s">
        <v>527</v>
      </c>
      <c r="AC4" t="s">
        <v>528</v>
      </c>
      <c r="AD4" s="177" t="s">
        <v>525</v>
      </c>
      <c r="AE4" s="177" t="s">
        <v>525</v>
      </c>
      <c r="AF4">
        <v>1</v>
      </c>
      <c r="AG4">
        <v>8</v>
      </c>
      <c r="AH4">
        <v>8</v>
      </c>
      <c r="AI4">
        <v>34.5</v>
      </c>
      <c r="AJ4">
        <v>34.5</v>
      </c>
    </row>
    <row r="5" spans="1:37">
      <c r="A5">
        <v>1</v>
      </c>
      <c r="B5" t="s">
        <v>50</v>
      </c>
      <c r="C5" s="176" t="s">
        <v>280</v>
      </c>
      <c r="D5" t="s">
        <v>281</v>
      </c>
      <c r="E5" s="177" t="s">
        <v>520</v>
      </c>
      <c r="F5" s="177" t="s">
        <v>520</v>
      </c>
      <c r="G5" t="s">
        <v>521</v>
      </c>
      <c r="H5" t="s">
        <v>124</v>
      </c>
      <c r="I5" t="s">
        <v>534</v>
      </c>
      <c r="J5" t="s">
        <v>395</v>
      </c>
      <c r="K5" s="177" t="s">
        <v>525</v>
      </c>
      <c r="L5" t="s">
        <v>535</v>
      </c>
      <c r="M5" s="177" t="s">
        <v>525</v>
      </c>
      <c r="N5" s="177" t="s">
        <v>520</v>
      </c>
      <c r="O5" s="177" t="s">
        <v>525</v>
      </c>
      <c r="P5" s="177" t="s">
        <v>525</v>
      </c>
      <c r="Q5" s="177" t="s">
        <v>525</v>
      </c>
      <c r="R5" s="177" t="s">
        <v>520</v>
      </c>
      <c r="S5">
        <v>0</v>
      </c>
      <c r="T5">
        <v>16</v>
      </c>
      <c r="U5" s="541">
        <v>0</v>
      </c>
      <c r="V5" s="541">
        <v>0</v>
      </c>
      <c r="W5" s="552">
        <v>0</v>
      </c>
      <c r="X5">
        <v>16</v>
      </c>
      <c r="Y5">
        <v>30</v>
      </c>
      <c r="Z5">
        <v>0.8</v>
      </c>
      <c r="AA5" t="s">
        <v>530</v>
      </c>
      <c r="AB5" t="s">
        <v>528</v>
      </c>
      <c r="AC5" t="s">
        <v>528</v>
      </c>
      <c r="AD5" s="177" t="s">
        <v>520</v>
      </c>
      <c r="AE5" s="177" t="s">
        <v>520</v>
      </c>
      <c r="AF5">
        <v>1</v>
      </c>
      <c r="AG5">
        <v>6</v>
      </c>
      <c r="AH5">
        <v>6.5</v>
      </c>
      <c r="AI5">
        <v>36.5</v>
      </c>
      <c r="AJ5">
        <v>37.5</v>
      </c>
    </row>
    <row r="6" spans="1:37">
      <c r="A6">
        <v>1</v>
      </c>
      <c r="B6" t="s">
        <v>50</v>
      </c>
      <c r="C6" s="176" t="s">
        <v>448</v>
      </c>
      <c r="D6" t="s">
        <v>449</v>
      </c>
      <c r="E6" s="177" t="s">
        <v>520</v>
      </c>
      <c r="F6" s="177" t="s">
        <v>525</v>
      </c>
      <c r="G6" t="s">
        <v>532</v>
      </c>
      <c r="H6" t="s">
        <v>121</v>
      </c>
      <c r="I6" t="s">
        <v>533</v>
      </c>
      <c r="J6" t="s">
        <v>395</v>
      </c>
      <c r="K6" s="177" t="s">
        <v>520</v>
      </c>
      <c r="L6" t="s">
        <v>535</v>
      </c>
      <c r="M6" s="177" t="s">
        <v>525</v>
      </c>
      <c r="N6" s="177" t="s">
        <v>525</v>
      </c>
      <c r="O6" s="177" t="s">
        <v>525</v>
      </c>
      <c r="P6" s="177" t="s">
        <v>520</v>
      </c>
      <c r="Q6" s="177" t="s">
        <v>525</v>
      </c>
      <c r="R6" s="177" t="s">
        <v>525</v>
      </c>
      <c r="S6">
        <v>0</v>
      </c>
      <c r="T6">
        <v>0</v>
      </c>
      <c r="U6" s="541">
        <v>0</v>
      </c>
      <c r="V6" s="541">
        <v>21</v>
      </c>
      <c r="W6" s="552">
        <v>0</v>
      </c>
      <c r="X6">
        <v>0</v>
      </c>
      <c r="Y6">
        <v>52</v>
      </c>
      <c r="Z6">
        <v>1.4</v>
      </c>
      <c r="AA6" t="s">
        <v>526</v>
      </c>
      <c r="AB6" t="s">
        <v>527</v>
      </c>
      <c r="AC6" t="s">
        <v>528</v>
      </c>
      <c r="AD6" s="177" t="s">
        <v>525</v>
      </c>
      <c r="AE6" s="177" t="s">
        <v>525</v>
      </c>
      <c r="AF6">
        <v>1</v>
      </c>
      <c r="AG6">
        <v>6</v>
      </c>
      <c r="AH6">
        <v>6</v>
      </c>
      <c r="AI6">
        <v>30.5</v>
      </c>
      <c r="AJ6">
        <v>30.5</v>
      </c>
    </row>
    <row r="7" spans="1:37">
      <c r="A7">
        <v>1</v>
      </c>
      <c r="B7" t="s">
        <v>50</v>
      </c>
      <c r="C7" s="176" t="s">
        <v>450</v>
      </c>
      <c r="D7" t="s">
        <v>451</v>
      </c>
      <c r="E7" s="177" t="s">
        <v>520</v>
      </c>
      <c r="F7" s="177" t="s">
        <v>525</v>
      </c>
      <c r="G7" t="s">
        <v>521</v>
      </c>
      <c r="H7" t="s">
        <v>522</v>
      </c>
      <c r="I7" t="s">
        <v>536</v>
      </c>
      <c r="J7" t="s">
        <v>395</v>
      </c>
      <c r="K7" s="177" t="s">
        <v>520</v>
      </c>
      <c r="L7" t="s">
        <v>535</v>
      </c>
      <c r="M7" s="177" t="s">
        <v>525</v>
      </c>
      <c r="N7" s="177" t="s">
        <v>525</v>
      </c>
      <c r="O7" s="177" t="s">
        <v>520</v>
      </c>
      <c r="P7" s="177" t="s">
        <v>525</v>
      </c>
      <c r="Q7" s="177" t="s">
        <v>525</v>
      </c>
      <c r="R7" s="177" t="s">
        <v>525</v>
      </c>
      <c r="S7">
        <v>0</v>
      </c>
      <c r="T7">
        <v>0</v>
      </c>
      <c r="U7" s="541">
        <v>21</v>
      </c>
      <c r="V7" s="541">
        <v>0</v>
      </c>
      <c r="W7" s="552">
        <v>0</v>
      </c>
      <c r="X7">
        <v>0</v>
      </c>
      <c r="Y7">
        <v>116</v>
      </c>
      <c r="Z7">
        <v>2.6</v>
      </c>
      <c r="AA7" t="s">
        <v>526</v>
      </c>
      <c r="AB7" t="s">
        <v>527</v>
      </c>
      <c r="AC7" t="s">
        <v>528</v>
      </c>
      <c r="AD7" s="177" t="s">
        <v>525</v>
      </c>
      <c r="AE7" s="177" t="s">
        <v>525</v>
      </c>
      <c r="AF7">
        <v>1</v>
      </c>
      <c r="AG7">
        <v>7.5</v>
      </c>
      <c r="AH7">
        <v>7.5</v>
      </c>
      <c r="AI7">
        <v>33.5</v>
      </c>
      <c r="AJ7">
        <v>33.5</v>
      </c>
    </row>
    <row r="8" spans="1:37">
      <c r="A8">
        <v>1</v>
      </c>
      <c r="B8" t="s">
        <v>10</v>
      </c>
      <c r="C8" s="176" t="s">
        <v>216</v>
      </c>
      <c r="D8" t="s">
        <v>217</v>
      </c>
      <c r="E8" s="177" t="s">
        <v>520</v>
      </c>
      <c r="F8" s="177" t="s">
        <v>520</v>
      </c>
      <c r="G8" t="s">
        <v>532</v>
      </c>
      <c r="H8" t="s">
        <v>129</v>
      </c>
      <c r="I8" t="s">
        <v>129</v>
      </c>
      <c r="J8" t="s">
        <v>395</v>
      </c>
      <c r="K8" s="177" t="s">
        <v>520</v>
      </c>
      <c r="L8" t="s">
        <v>537</v>
      </c>
      <c r="M8" s="177" t="s">
        <v>520</v>
      </c>
      <c r="N8" s="177" t="s">
        <v>525</v>
      </c>
      <c r="O8" s="177" t="s">
        <v>525</v>
      </c>
      <c r="P8" s="177" t="s">
        <v>525</v>
      </c>
      <c r="Q8" s="177" t="s">
        <v>520</v>
      </c>
      <c r="R8" s="177" t="s">
        <v>525</v>
      </c>
      <c r="S8">
        <v>21</v>
      </c>
      <c r="T8">
        <v>0</v>
      </c>
      <c r="U8" s="541">
        <v>0</v>
      </c>
      <c r="V8" s="541">
        <v>0</v>
      </c>
      <c r="W8" s="552">
        <v>21</v>
      </c>
      <c r="X8">
        <v>0</v>
      </c>
      <c r="Y8">
        <v>140</v>
      </c>
      <c r="Z8">
        <v>2.4</v>
      </c>
      <c r="AA8" t="s">
        <v>526</v>
      </c>
      <c r="AB8" t="s">
        <v>527</v>
      </c>
      <c r="AC8" t="s">
        <v>528</v>
      </c>
      <c r="AD8" s="177" t="s">
        <v>525</v>
      </c>
      <c r="AE8" s="177" t="s">
        <v>525</v>
      </c>
      <c r="AF8">
        <v>1</v>
      </c>
      <c r="AG8">
        <v>7</v>
      </c>
      <c r="AH8">
        <v>7.5</v>
      </c>
      <c r="AI8">
        <v>32.5</v>
      </c>
      <c r="AJ8">
        <v>33.5</v>
      </c>
    </row>
    <row r="9" spans="1:37">
      <c r="A9">
        <v>1</v>
      </c>
      <c r="B9" t="s">
        <v>10</v>
      </c>
      <c r="C9" s="176" t="s">
        <v>218</v>
      </c>
      <c r="D9" t="s">
        <v>219</v>
      </c>
      <c r="E9" s="177" t="s">
        <v>520</v>
      </c>
      <c r="F9" s="177" t="s">
        <v>520</v>
      </c>
      <c r="G9" t="s">
        <v>532</v>
      </c>
      <c r="H9" t="s">
        <v>121</v>
      </c>
      <c r="I9" t="s">
        <v>538</v>
      </c>
      <c r="J9" t="s">
        <v>393</v>
      </c>
      <c r="K9" s="177" t="s">
        <v>520</v>
      </c>
      <c r="L9" t="s">
        <v>537</v>
      </c>
      <c r="M9" s="177" t="s">
        <v>525</v>
      </c>
      <c r="N9" s="177" t="s">
        <v>520</v>
      </c>
      <c r="O9" s="177" t="s">
        <v>525</v>
      </c>
      <c r="P9" s="177" t="s">
        <v>520</v>
      </c>
      <c r="Q9" s="177" t="s">
        <v>525</v>
      </c>
      <c r="R9" s="177" t="s">
        <v>520</v>
      </c>
      <c r="S9">
        <v>0</v>
      </c>
      <c r="T9">
        <v>21</v>
      </c>
      <c r="U9" s="541">
        <v>0</v>
      </c>
      <c r="V9" s="541">
        <v>21</v>
      </c>
      <c r="W9" s="552">
        <v>0</v>
      </c>
      <c r="X9">
        <v>21</v>
      </c>
      <c r="Y9">
        <v>46</v>
      </c>
      <c r="Z9">
        <v>1.2</v>
      </c>
      <c r="AA9" t="s">
        <v>526</v>
      </c>
      <c r="AB9" t="s">
        <v>527</v>
      </c>
      <c r="AC9" t="s">
        <v>528</v>
      </c>
      <c r="AD9" s="177" t="s">
        <v>525</v>
      </c>
      <c r="AE9" s="177" t="s">
        <v>520</v>
      </c>
      <c r="AF9">
        <v>1</v>
      </c>
      <c r="AG9">
        <v>6</v>
      </c>
      <c r="AH9">
        <v>6</v>
      </c>
      <c r="AI9">
        <v>30.5</v>
      </c>
      <c r="AJ9">
        <v>36.5</v>
      </c>
    </row>
    <row r="10" spans="1:37">
      <c r="A10">
        <v>1</v>
      </c>
      <c r="B10" t="s">
        <v>10</v>
      </c>
      <c r="C10" s="176" t="s">
        <v>220</v>
      </c>
      <c r="D10" t="s">
        <v>221</v>
      </c>
      <c r="E10" s="177" t="s">
        <v>520</v>
      </c>
      <c r="F10" s="177" t="s">
        <v>520</v>
      </c>
      <c r="G10" t="s">
        <v>532</v>
      </c>
      <c r="H10" t="s">
        <v>124</v>
      </c>
      <c r="I10" t="s">
        <v>534</v>
      </c>
      <c r="J10" t="s">
        <v>395</v>
      </c>
      <c r="K10" s="177" t="s">
        <v>525</v>
      </c>
      <c r="L10" t="s">
        <v>537</v>
      </c>
      <c r="M10" s="177" t="s">
        <v>525</v>
      </c>
      <c r="N10" s="177" t="s">
        <v>525</v>
      </c>
      <c r="O10" s="177" t="s">
        <v>520</v>
      </c>
      <c r="P10" s="177" t="s">
        <v>525</v>
      </c>
      <c r="Q10" s="177" t="s">
        <v>525</v>
      </c>
      <c r="R10" s="177" t="s">
        <v>525</v>
      </c>
      <c r="S10">
        <v>0</v>
      </c>
      <c r="T10">
        <v>0</v>
      </c>
      <c r="U10" s="541">
        <v>16</v>
      </c>
      <c r="V10" s="541">
        <v>0</v>
      </c>
      <c r="W10" s="552">
        <v>0</v>
      </c>
      <c r="X10">
        <v>0</v>
      </c>
      <c r="Y10">
        <v>30</v>
      </c>
      <c r="Z10">
        <v>1</v>
      </c>
      <c r="AA10" t="s">
        <v>530</v>
      </c>
      <c r="AB10" t="s">
        <v>528</v>
      </c>
      <c r="AC10" t="s">
        <v>528</v>
      </c>
      <c r="AD10" s="177" t="s">
        <v>525</v>
      </c>
      <c r="AE10" s="177" t="s">
        <v>525</v>
      </c>
      <c r="AF10">
        <v>1</v>
      </c>
      <c r="AG10">
        <v>6.5</v>
      </c>
      <c r="AH10">
        <v>6.5</v>
      </c>
      <c r="AI10">
        <v>31.5</v>
      </c>
      <c r="AJ10">
        <v>31.5</v>
      </c>
    </row>
    <row r="11" spans="1:37">
      <c r="A11">
        <v>1</v>
      </c>
      <c r="B11" t="s">
        <v>9</v>
      </c>
      <c r="C11" s="176" t="s">
        <v>228</v>
      </c>
      <c r="D11" t="s">
        <v>229</v>
      </c>
      <c r="E11" s="177" t="s">
        <v>520</v>
      </c>
      <c r="F11" s="177" t="s">
        <v>520</v>
      </c>
      <c r="G11" t="s">
        <v>521</v>
      </c>
      <c r="H11" t="s">
        <v>124</v>
      </c>
      <c r="I11" t="s">
        <v>534</v>
      </c>
      <c r="J11" t="s">
        <v>394</v>
      </c>
      <c r="K11" s="177" t="s">
        <v>525</v>
      </c>
      <c r="L11" t="s">
        <v>535</v>
      </c>
      <c r="M11" s="177" t="s">
        <v>520</v>
      </c>
      <c r="N11" s="177" t="s">
        <v>520</v>
      </c>
      <c r="O11" s="177" t="s">
        <v>520</v>
      </c>
      <c r="P11" s="177" t="s">
        <v>520</v>
      </c>
      <c r="Q11" s="177" t="s">
        <v>520</v>
      </c>
      <c r="R11" s="177" t="s">
        <v>520</v>
      </c>
      <c r="S11">
        <v>21</v>
      </c>
      <c r="T11">
        <v>21</v>
      </c>
      <c r="U11" s="541">
        <v>21</v>
      </c>
      <c r="V11" s="541">
        <v>21</v>
      </c>
      <c r="W11" s="552">
        <v>21</v>
      </c>
      <c r="X11">
        <v>21</v>
      </c>
      <c r="Y11">
        <v>88</v>
      </c>
      <c r="Z11">
        <v>2.2000000000000002</v>
      </c>
      <c r="AA11" t="s">
        <v>530</v>
      </c>
      <c r="AB11" t="s">
        <v>528</v>
      </c>
      <c r="AC11" t="s">
        <v>528</v>
      </c>
      <c r="AD11" s="177" t="s">
        <v>520</v>
      </c>
      <c r="AE11" s="177" t="s">
        <v>520</v>
      </c>
      <c r="AF11">
        <v>1</v>
      </c>
      <c r="AG11">
        <v>7.5</v>
      </c>
      <c r="AH11">
        <v>8</v>
      </c>
      <c r="AI11">
        <v>42.5</v>
      </c>
      <c r="AJ11">
        <v>43.5</v>
      </c>
    </row>
    <row r="12" spans="1:37">
      <c r="A12">
        <v>1</v>
      </c>
      <c r="B12" t="s">
        <v>9</v>
      </c>
      <c r="C12" s="176" t="s">
        <v>421</v>
      </c>
      <c r="D12" t="s">
        <v>422</v>
      </c>
      <c r="E12" s="177" t="s">
        <v>520</v>
      </c>
      <c r="F12" s="177" t="s">
        <v>525</v>
      </c>
      <c r="G12" t="s">
        <v>532</v>
      </c>
      <c r="H12" t="s">
        <v>121</v>
      </c>
      <c r="I12" t="s">
        <v>538</v>
      </c>
      <c r="J12" t="s">
        <v>395</v>
      </c>
      <c r="K12" s="177" t="s">
        <v>520</v>
      </c>
      <c r="L12" t="s">
        <v>535</v>
      </c>
      <c r="M12" s="177" t="s">
        <v>520</v>
      </c>
      <c r="N12" s="177" t="s">
        <v>525</v>
      </c>
      <c r="O12" s="177" t="s">
        <v>525</v>
      </c>
      <c r="P12" s="177" t="s">
        <v>525</v>
      </c>
      <c r="Q12" s="177" t="s">
        <v>520</v>
      </c>
      <c r="R12" s="177" t="s">
        <v>525</v>
      </c>
      <c r="S12">
        <v>21</v>
      </c>
      <c r="T12">
        <v>0</v>
      </c>
      <c r="U12" s="541">
        <v>0</v>
      </c>
      <c r="V12" s="541">
        <v>0</v>
      </c>
      <c r="W12" s="552">
        <v>21</v>
      </c>
      <c r="X12">
        <v>0</v>
      </c>
      <c r="Y12">
        <v>94</v>
      </c>
      <c r="Z12">
        <v>2.2000000000000002</v>
      </c>
      <c r="AA12" t="s">
        <v>526</v>
      </c>
      <c r="AB12" t="s">
        <v>527</v>
      </c>
      <c r="AC12" t="s">
        <v>528</v>
      </c>
      <c r="AD12" s="177" t="s">
        <v>525</v>
      </c>
      <c r="AE12" s="177" t="s">
        <v>520</v>
      </c>
      <c r="AF12">
        <v>1</v>
      </c>
      <c r="AG12">
        <v>7</v>
      </c>
      <c r="AH12">
        <v>7</v>
      </c>
      <c r="AI12">
        <v>32.5</v>
      </c>
      <c r="AJ12">
        <v>40.5</v>
      </c>
    </row>
    <row r="13" spans="1:37">
      <c r="A13">
        <v>1</v>
      </c>
      <c r="B13" t="s">
        <v>800</v>
      </c>
      <c r="C13" s="176" t="s">
        <v>291</v>
      </c>
      <c r="D13" t="s">
        <v>292</v>
      </c>
      <c r="E13" s="177" t="s">
        <v>520</v>
      </c>
      <c r="F13" s="177" t="s">
        <v>520</v>
      </c>
      <c r="G13" t="s">
        <v>532</v>
      </c>
      <c r="H13" t="s">
        <v>124</v>
      </c>
      <c r="I13" t="s">
        <v>538</v>
      </c>
      <c r="J13" t="s">
        <v>395</v>
      </c>
      <c r="K13" s="177" t="s">
        <v>525</v>
      </c>
      <c r="L13" t="s">
        <v>524</v>
      </c>
      <c r="M13" s="177" t="s">
        <v>520</v>
      </c>
      <c r="N13" s="177" t="s">
        <v>525</v>
      </c>
      <c r="O13" s="177" t="s">
        <v>525</v>
      </c>
      <c r="P13" s="177" t="s">
        <v>525</v>
      </c>
      <c r="Q13" s="177" t="s">
        <v>520</v>
      </c>
      <c r="R13" s="177" t="s">
        <v>525</v>
      </c>
      <c r="S13">
        <v>21</v>
      </c>
      <c r="T13">
        <v>0</v>
      </c>
      <c r="U13" s="541">
        <v>0</v>
      </c>
      <c r="V13" s="541">
        <v>0</v>
      </c>
      <c r="W13" s="552">
        <v>21</v>
      </c>
      <c r="X13">
        <v>0</v>
      </c>
      <c r="Y13">
        <v>220</v>
      </c>
      <c r="Z13">
        <v>3.6</v>
      </c>
      <c r="AA13" t="s">
        <v>526</v>
      </c>
      <c r="AB13" t="s">
        <v>528</v>
      </c>
      <c r="AC13" t="s">
        <v>528</v>
      </c>
      <c r="AD13" s="177" t="s">
        <v>525</v>
      </c>
      <c r="AE13" s="177" t="s">
        <v>525</v>
      </c>
      <c r="AF13">
        <v>1</v>
      </c>
      <c r="AG13">
        <v>8.5</v>
      </c>
      <c r="AH13">
        <v>8.5</v>
      </c>
      <c r="AI13">
        <v>35.5</v>
      </c>
      <c r="AJ13">
        <v>35.5</v>
      </c>
    </row>
    <row r="14" spans="1:37">
      <c r="A14">
        <v>1</v>
      </c>
      <c r="B14" t="s">
        <v>13</v>
      </c>
      <c r="C14" s="176" t="s">
        <v>162</v>
      </c>
      <c r="D14" t="s">
        <v>163</v>
      </c>
      <c r="E14" s="177" t="s">
        <v>520</v>
      </c>
      <c r="F14" s="177" t="s">
        <v>520</v>
      </c>
      <c r="G14" t="s">
        <v>539</v>
      </c>
      <c r="H14" t="s">
        <v>522</v>
      </c>
      <c r="I14" t="s">
        <v>523</v>
      </c>
      <c r="J14" t="s">
        <v>395</v>
      </c>
      <c r="K14" s="177" t="s">
        <v>520</v>
      </c>
      <c r="L14" t="s">
        <v>540</v>
      </c>
      <c r="M14" s="177" t="s">
        <v>520</v>
      </c>
      <c r="N14" s="177" t="s">
        <v>525</v>
      </c>
      <c r="O14" s="177" t="s">
        <v>525</v>
      </c>
      <c r="P14" s="177" t="s">
        <v>525</v>
      </c>
      <c r="Q14" s="177" t="s">
        <v>520</v>
      </c>
      <c r="R14" s="177" t="s">
        <v>525</v>
      </c>
      <c r="S14">
        <v>6</v>
      </c>
      <c r="T14">
        <v>0</v>
      </c>
      <c r="U14" s="541">
        <v>0</v>
      </c>
      <c r="V14" s="541">
        <v>0</v>
      </c>
      <c r="W14" s="552">
        <v>6</v>
      </c>
      <c r="X14">
        <v>0</v>
      </c>
      <c r="Y14">
        <v>320</v>
      </c>
      <c r="Z14">
        <v>6.4</v>
      </c>
      <c r="AA14" t="s">
        <v>526</v>
      </c>
      <c r="AB14" t="s">
        <v>527</v>
      </c>
      <c r="AC14" t="s">
        <v>528</v>
      </c>
      <c r="AD14" s="177" t="s">
        <v>525</v>
      </c>
      <c r="AE14" s="177" t="s">
        <v>525</v>
      </c>
      <c r="AF14">
        <v>1</v>
      </c>
      <c r="AG14">
        <v>11</v>
      </c>
      <c r="AH14">
        <v>11</v>
      </c>
      <c r="AI14">
        <v>40.5</v>
      </c>
      <c r="AJ14">
        <v>40.5</v>
      </c>
    </row>
    <row r="15" spans="1:37">
      <c r="A15">
        <v>1</v>
      </c>
      <c r="B15" t="s">
        <v>13</v>
      </c>
      <c r="C15" s="176" t="s">
        <v>164</v>
      </c>
      <c r="D15" t="s">
        <v>165</v>
      </c>
      <c r="E15" s="177" t="s">
        <v>520</v>
      </c>
      <c r="F15" s="177" t="s">
        <v>520</v>
      </c>
      <c r="G15" t="s">
        <v>532</v>
      </c>
      <c r="H15" t="s">
        <v>129</v>
      </c>
      <c r="I15" t="s">
        <v>129</v>
      </c>
      <c r="J15" t="s">
        <v>395</v>
      </c>
      <c r="K15" s="177" t="s">
        <v>520</v>
      </c>
      <c r="L15" t="s">
        <v>540</v>
      </c>
      <c r="M15" s="177" t="s">
        <v>525</v>
      </c>
      <c r="N15" s="177" t="s">
        <v>525</v>
      </c>
      <c r="O15" s="177" t="s">
        <v>520</v>
      </c>
      <c r="P15" s="177" t="s">
        <v>525</v>
      </c>
      <c r="Q15" s="177" t="s">
        <v>525</v>
      </c>
      <c r="R15" s="177" t="s">
        <v>525</v>
      </c>
      <c r="S15">
        <v>0</v>
      </c>
      <c r="T15">
        <v>0</v>
      </c>
      <c r="U15" s="541">
        <v>26</v>
      </c>
      <c r="V15" s="541">
        <v>0</v>
      </c>
      <c r="W15" s="552">
        <v>0</v>
      </c>
      <c r="X15">
        <v>0</v>
      </c>
      <c r="Y15">
        <v>420</v>
      </c>
      <c r="Z15">
        <v>7.8</v>
      </c>
      <c r="AA15" t="s">
        <v>526</v>
      </c>
      <c r="AB15" t="s">
        <v>527</v>
      </c>
      <c r="AC15" t="s">
        <v>528</v>
      </c>
      <c r="AD15" s="177" t="s">
        <v>525</v>
      </c>
      <c r="AE15" s="177" t="s">
        <v>525</v>
      </c>
      <c r="AF15">
        <v>1</v>
      </c>
      <c r="AG15">
        <v>12.5</v>
      </c>
      <c r="AH15">
        <v>12.5</v>
      </c>
      <c r="AI15">
        <v>43.5</v>
      </c>
      <c r="AJ15">
        <v>43.5</v>
      </c>
    </row>
    <row r="16" spans="1:37">
      <c r="A16">
        <v>1</v>
      </c>
      <c r="B16" t="s">
        <v>13</v>
      </c>
      <c r="C16" s="176" t="s">
        <v>166</v>
      </c>
      <c r="D16" t="s">
        <v>167</v>
      </c>
      <c r="E16" s="177" t="s">
        <v>520</v>
      </c>
      <c r="F16" s="177" t="s">
        <v>520</v>
      </c>
      <c r="G16" t="s">
        <v>521</v>
      </c>
      <c r="H16" t="s">
        <v>124</v>
      </c>
      <c r="I16" t="s">
        <v>534</v>
      </c>
      <c r="J16" t="s">
        <v>396</v>
      </c>
      <c r="K16" s="177" t="s">
        <v>525</v>
      </c>
      <c r="L16" t="s">
        <v>540</v>
      </c>
      <c r="M16" s="177" t="s">
        <v>520</v>
      </c>
      <c r="N16" s="177" t="s">
        <v>520</v>
      </c>
      <c r="O16" s="177" t="s">
        <v>520</v>
      </c>
      <c r="P16" s="177" t="s">
        <v>520</v>
      </c>
      <c r="Q16" s="177" t="s">
        <v>520</v>
      </c>
      <c r="R16" s="177" t="s">
        <v>520</v>
      </c>
      <c r="S16">
        <v>20</v>
      </c>
      <c r="T16">
        <v>20</v>
      </c>
      <c r="U16" s="541">
        <v>20</v>
      </c>
      <c r="V16" s="541">
        <v>20</v>
      </c>
      <c r="W16" s="552">
        <v>20</v>
      </c>
      <c r="X16">
        <v>20</v>
      </c>
      <c r="Y16">
        <v>118</v>
      </c>
      <c r="Z16">
        <v>2.8</v>
      </c>
      <c r="AA16" t="s">
        <v>541</v>
      </c>
      <c r="AB16" t="s">
        <v>527</v>
      </c>
      <c r="AC16" t="s">
        <v>528</v>
      </c>
      <c r="AD16" s="177" t="s">
        <v>525</v>
      </c>
      <c r="AE16" s="177" t="s">
        <v>525</v>
      </c>
      <c r="AF16">
        <v>1</v>
      </c>
      <c r="AG16">
        <v>8</v>
      </c>
      <c r="AH16">
        <v>8</v>
      </c>
      <c r="AI16">
        <v>34.5</v>
      </c>
      <c r="AJ16">
        <v>34.5</v>
      </c>
    </row>
    <row r="17" spans="1:37">
      <c r="A17">
        <v>1</v>
      </c>
      <c r="B17" t="s">
        <v>13</v>
      </c>
      <c r="C17" s="176" t="s">
        <v>168</v>
      </c>
      <c r="D17" t="s">
        <v>169</v>
      </c>
      <c r="E17" s="177" t="s">
        <v>520</v>
      </c>
      <c r="F17" s="177" t="s">
        <v>520</v>
      </c>
      <c r="G17" t="s">
        <v>532</v>
      </c>
      <c r="H17" t="s">
        <v>121</v>
      </c>
      <c r="I17" t="s">
        <v>538</v>
      </c>
      <c r="J17" t="s">
        <v>393</v>
      </c>
      <c r="K17" s="177" t="s">
        <v>520</v>
      </c>
      <c r="L17" t="s">
        <v>540</v>
      </c>
      <c r="M17" s="177" t="s">
        <v>525</v>
      </c>
      <c r="N17" s="177" t="s">
        <v>520</v>
      </c>
      <c r="O17" s="177" t="s">
        <v>525</v>
      </c>
      <c r="P17" s="177" t="s">
        <v>520</v>
      </c>
      <c r="Q17" s="177" t="s">
        <v>525</v>
      </c>
      <c r="R17" s="177" t="s">
        <v>520</v>
      </c>
      <c r="S17">
        <v>0</v>
      </c>
      <c r="T17">
        <v>26</v>
      </c>
      <c r="U17" s="541">
        <v>0</v>
      </c>
      <c r="V17" s="541">
        <v>26</v>
      </c>
      <c r="W17" s="552">
        <v>0</v>
      </c>
      <c r="X17">
        <v>26</v>
      </c>
      <c r="Y17">
        <v>154</v>
      </c>
      <c r="Z17">
        <v>2.8</v>
      </c>
      <c r="AA17" t="s">
        <v>526</v>
      </c>
      <c r="AB17" t="s">
        <v>527</v>
      </c>
      <c r="AC17" t="s">
        <v>528</v>
      </c>
      <c r="AD17" s="177" t="s">
        <v>525</v>
      </c>
      <c r="AE17" s="177" t="s">
        <v>520</v>
      </c>
      <c r="AF17">
        <v>1</v>
      </c>
      <c r="AG17">
        <v>7.5</v>
      </c>
      <c r="AH17">
        <v>7.5</v>
      </c>
      <c r="AI17">
        <v>33.5</v>
      </c>
      <c r="AJ17">
        <v>42.5</v>
      </c>
    </row>
    <row r="18" spans="1:37">
      <c r="A18">
        <v>2</v>
      </c>
      <c r="B18" t="s">
        <v>18</v>
      </c>
      <c r="C18" s="176" t="s">
        <v>119</v>
      </c>
      <c r="D18" t="s">
        <v>120</v>
      </c>
      <c r="E18" s="177" t="s">
        <v>520</v>
      </c>
      <c r="F18" s="177" t="s">
        <v>520</v>
      </c>
      <c r="G18" t="s">
        <v>532</v>
      </c>
      <c r="H18" t="s">
        <v>121</v>
      </c>
      <c r="I18" t="s">
        <v>538</v>
      </c>
      <c r="J18" t="s">
        <v>393</v>
      </c>
      <c r="K18" s="177" t="s">
        <v>520</v>
      </c>
      <c r="L18" t="s">
        <v>542</v>
      </c>
      <c r="M18" s="177" t="s">
        <v>525</v>
      </c>
      <c r="N18" s="177" t="s">
        <v>520</v>
      </c>
      <c r="O18" s="177" t="s">
        <v>525</v>
      </c>
      <c r="P18" s="177" t="s">
        <v>520</v>
      </c>
      <c r="Q18" s="177" t="s">
        <v>525</v>
      </c>
      <c r="R18" s="177" t="s">
        <v>520</v>
      </c>
      <c r="S18">
        <v>0</v>
      </c>
      <c r="T18">
        <v>24</v>
      </c>
      <c r="U18" s="541">
        <v>0</v>
      </c>
      <c r="V18" s="541">
        <v>24</v>
      </c>
      <c r="W18" s="552">
        <v>0</v>
      </c>
      <c r="X18">
        <v>24</v>
      </c>
      <c r="Y18">
        <v>58</v>
      </c>
      <c r="Z18">
        <v>1.2</v>
      </c>
      <c r="AA18" t="s">
        <v>526</v>
      </c>
      <c r="AB18" t="s">
        <v>527</v>
      </c>
      <c r="AC18" t="s">
        <v>528</v>
      </c>
      <c r="AD18" s="177" t="s">
        <v>525</v>
      </c>
      <c r="AE18" s="177" t="s">
        <v>525</v>
      </c>
      <c r="AF18">
        <v>1</v>
      </c>
      <c r="AG18">
        <v>6</v>
      </c>
      <c r="AH18">
        <v>6</v>
      </c>
      <c r="AI18">
        <v>30.5</v>
      </c>
      <c r="AJ18">
        <v>30.5</v>
      </c>
    </row>
    <row r="19" spans="1:37">
      <c r="A19">
        <v>2</v>
      </c>
      <c r="B19" t="s">
        <v>18</v>
      </c>
      <c r="C19" s="176" t="s">
        <v>122</v>
      </c>
      <c r="D19" t="s">
        <v>123</v>
      </c>
      <c r="E19" s="177" t="s">
        <v>520</v>
      </c>
      <c r="F19" s="177" t="s">
        <v>520</v>
      </c>
      <c r="G19" t="s">
        <v>521</v>
      </c>
      <c r="H19" t="s">
        <v>124</v>
      </c>
      <c r="I19" t="s">
        <v>533</v>
      </c>
      <c r="J19" t="s">
        <v>394</v>
      </c>
      <c r="K19" s="177" t="s">
        <v>525</v>
      </c>
      <c r="L19" t="s">
        <v>542</v>
      </c>
      <c r="M19" s="177" t="s">
        <v>520</v>
      </c>
      <c r="N19" s="177" t="s">
        <v>520</v>
      </c>
      <c r="O19" s="177" t="s">
        <v>520</v>
      </c>
      <c r="P19" s="177" t="s">
        <v>520</v>
      </c>
      <c r="Q19" s="177" t="s">
        <v>520</v>
      </c>
      <c r="R19" s="177" t="s">
        <v>520</v>
      </c>
      <c r="S19">
        <v>18</v>
      </c>
      <c r="T19">
        <v>18</v>
      </c>
      <c r="U19" s="541">
        <v>18</v>
      </c>
      <c r="V19" s="541">
        <v>18</v>
      </c>
      <c r="W19" s="552">
        <v>18</v>
      </c>
      <c r="X19">
        <v>18</v>
      </c>
      <c r="Y19">
        <v>136</v>
      </c>
      <c r="Z19">
        <v>2.8</v>
      </c>
      <c r="AA19" t="s">
        <v>530</v>
      </c>
      <c r="AB19" t="s">
        <v>543</v>
      </c>
      <c r="AC19" t="s">
        <v>528</v>
      </c>
      <c r="AD19" s="177" t="s">
        <v>525</v>
      </c>
      <c r="AE19" s="177" t="s">
        <v>520</v>
      </c>
      <c r="AF19">
        <v>1</v>
      </c>
      <c r="AG19">
        <v>9</v>
      </c>
      <c r="AH19">
        <v>8.5</v>
      </c>
      <c r="AI19">
        <v>38.5</v>
      </c>
      <c r="AJ19">
        <v>47.5</v>
      </c>
    </row>
    <row r="20" spans="1:37">
      <c r="A20">
        <v>2</v>
      </c>
      <c r="B20" t="s">
        <v>18</v>
      </c>
      <c r="C20" s="176" t="s">
        <v>125</v>
      </c>
      <c r="D20" t="s">
        <v>126</v>
      </c>
      <c r="E20" s="177" t="s">
        <v>520</v>
      </c>
      <c r="F20" s="177" t="s">
        <v>520</v>
      </c>
      <c r="G20" t="s">
        <v>539</v>
      </c>
      <c r="H20" t="s">
        <v>522</v>
      </c>
      <c r="I20" t="s">
        <v>523</v>
      </c>
      <c r="J20" t="s">
        <v>395</v>
      </c>
      <c r="K20" s="177" t="s">
        <v>520</v>
      </c>
      <c r="L20" t="s">
        <v>542</v>
      </c>
      <c r="M20" s="177" t="s">
        <v>525</v>
      </c>
      <c r="N20" s="177" t="s">
        <v>525</v>
      </c>
      <c r="O20" s="177" t="s">
        <v>520</v>
      </c>
      <c r="P20" s="177" t="s">
        <v>525</v>
      </c>
      <c r="Q20" s="177" t="s">
        <v>525</v>
      </c>
      <c r="R20" s="177" t="s">
        <v>525</v>
      </c>
      <c r="S20">
        <v>0</v>
      </c>
      <c r="T20">
        <v>0</v>
      </c>
      <c r="U20" s="541">
        <v>6</v>
      </c>
      <c r="V20" s="541">
        <v>0</v>
      </c>
      <c r="W20" s="552">
        <v>0</v>
      </c>
      <c r="X20">
        <v>0</v>
      </c>
      <c r="Y20">
        <v>180</v>
      </c>
      <c r="Z20">
        <v>3.6</v>
      </c>
      <c r="AA20" t="s">
        <v>526</v>
      </c>
      <c r="AB20" t="s">
        <v>527</v>
      </c>
      <c r="AC20" t="s">
        <v>528</v>
      </c>
      <c r="AD20" s="177" t="s">
        <v>525</v>
      </c>
      <c r="AE20" s="177" t="s">
        <v>525</v>
      </c>
      <c r="AF20">
        <v>1</v>
      </c>
      <c r="AG20">
        <v>8.5</v>
      </c>
      <c r="AH20">
        <v>8.5</v>
      </c>
      <c r="AI20">
        <v>35.5</v>
      </c>
      <c r="AJ20">
        <v>35.5</v>
      </c>
    </row>
    <row r="21" spans="1:37">
      <c r="A21">
        <v>2</v>
      </c>
      <c r="B21" t="s">
        <v>18</v>
      </c>
      <c r="C21" s="176" t="s">
        <v>127</v>
      </c>
      <c r="D21" t="s">
        <v>128</v>
      </c>
      <c r="E21" s="177" t="s">
        <v>520</v>
      </c>
      <c r="F21" s="177" t="s">
        <v>520</v>
      </c>
      <c r="G21" t="s">
        <v>532</v>
      </c>
      <c r="H21" t="s">
        <v>129</v>
      </c>
      <c r="I21" t="s">
        <v>129</v>
      </c>
      <c r="J21" t="s">
        <v>395</v>
      </c>
      <c r="K21" s="177" t="s">
        <v>525</v>
      </c>
      <c r="L21" t="s">
        <v>542</v>
      </c>
      <c r="M21" s="177" t="s">
        <v>520</v>
      </c>
      <c r="N21" s="177" t="s">
        <v>525</v>
      </c>
      <c r="O21" s="177" t="s">
        <v>525</v>
      </c>
      <c r="P21" s="177" t="s">
        <v>525</v>
      </c>
      <c r="Q21" s="177" t="s">
        <v>520</v>
      </c>
      <c r="R21" s="177" t="s">
        <v>525</v>
      </c>
      <c r="S21">
        <v>24</v>
      </c>
      <c r="T21">
        <v>0</v>
      </c>
      <c r="U21" s="541">
        <v>0</v>
      </c>
      <c r="V21" s="541">
        <v>0</v>
      </c>
      <c r="W21" s="552">
        <v>24</v>
      </c>
      <c r="X21">
        <v>0</v>
      </c>
      <c r="Y21">
        <v>380</v>
      </c>
      <c r="Z21">
        <v>6.4</v>
      </c>
      <c r="AA21" t="s">
        <v>526</v>
      </c>
      <c r="AB21" t="s">
        <v>527</v>
      </c>
      <c r="AC21" t="s">
        <v>528</v>
      </c>
      <c r="AD21" s="177" t="s">
        <v>525</v>
      </c>
      <c r="AE21" s="177" t="s">
        <v>525</v>
      </c>
      <c r="AF21">
        <v>1</v>
      </c>
      <c r="AG21">
        <v>11</v>
      </c>
      <c r="AH21">
        <v>11</v>
      </c>
      <c r="AI21">
        <v>40.5</v>
      </c>
      <c r="AJ21">
        <v>40.5</v>
      </c>
    </row>
    <row r="22" spans="1:37">
      <c r="A22">
        <v>2</v>
      </c>
      <c r="B22" t="s">
        <v>16</v>
      </c>
      <c r="C22" s="176" t="s">
        <v>387</v>
      </c>
      <c r="D22" t="s">
        <v>388</v>
      </c>
      <c r="E22" s="177" t="s">
        <v>525</v>
      </c>
      <c r="F22" s="177" t="s">
        <v>525</v>
      </c>
      <c r="G22" t="s">
        <v>521</v>
      </c>
      <c r="H22" t="s">
        <v>129</v>
      </c>
      <c r="I22" t="s">
        <v>536</v>
      </c>
      <c r="J22" t="s">
        <v>395</v>
      </c>
      <c r="K22" s="177" t="s">
        <v>525</v>
      </c>
      <c r="L22" t="s">
        <v>544</v>
      </c>
      <c r="M22" s="177" t="s">
        <v>525</v>
      </c>
      <c r="N22" s="177" t="s">
        <v>525</v>
      </c>
      <c r="O22" s="177" t="s">
        <v>525</v>
      </c>
      <c r="P22" s="177" t="s">
        <v>520</v>
      </c>
      <c r="Q22" s="177" t="s">
        <v>525</v>
      </c>
      <c r="R22" s="177" t="s">
        <v>525</v>
      </c>
      <c r="S22">
        <v>0</v>
      </c>
      <c r="T22">
        <v>0</v>
      </c>
      <c r="U22" s="541">
        <v>0</v>
      </c>
      <c r="V22" s="541">
        <v>24</v>
      </c>
      <c r="W22" s="552">
        <v>0</v>
      </c>
      <c r="X22">
        <v>0</v>
      </c>
      <c r="Y22">
        <v>240</v>
      </c>
      <c r="Z22">
        <v>3.8</v>
      </c>
      <c r="AA22" t="s">
        <v>526</v>
      </c>
      <c r="AB22" t="s">
        <v>527</v>
      </c>
      <c r="AC22" t="s">
        <v>528</v>
      </c>
      <c r="AD22" s="177" t="s">
        <v>525</v>
      </c>
      <c r="AE22" s="177" t="s">
        <v>525</v>
      </c>
      <c r="AF22">
        <v>1</v>
      </c>
      <c r="AG22">
        <v>8.5</v>
      </c>
      <c r="AH22">
        <v>8.5</v>
      </c>
      <c r="AI22">
        <v>35.5</v>
      </c>
      <c r="AJ22">
        <v>35.5</v>
      </c>
    </row>
    <row r="23" spans="1:37">
      <c r="A23">
        <v>2</v>
      </c>
      <c r="B23" t="s">
        <v>16</v>
      </c>
      <c r="C23" s="176" t="s">
        <v>130</v>
      </c>
      <c r="D23" t="s">
        <v>131</v>
      </c>
      <c r="E23" s="177" t="s">
        <v>520</v>
      </c>
      <c r="F23" s="177" t="s">
        <v>520</v>
      </c>
      <c r="G23" t="s">
        <v>539</v>
      </c>
      <c r="H23" t="s">
        <v>121</v>
      </c>
      <c r="I23" t="s">
        <v>533</v>
      </c>
      <c r="J23" t="s">
        <v>393</v>
      </c>
      <c r="K23" s="177" t="s">
        <v>520</v>
      </c>
      <c r="L23" t="s">
        <v>544</v>
      </c>
      <c r="M23" s="177" t="s">
        <v>520</v>
      </c>
      <c r="N23" s="177" t="s">
        <v>525</v>
      </c>
      <c r="O23" s="177" t="s">
        <v>520</v>
      </c>
      <c r="P23" s="177" t="s">
        <v>525</v>
      </c>
      <c r="Q23" s="177" t="s">
        <v>520</v>
      </c>
      <c r="R23" s="177" t="s">
        <v>525</v>
      </c>
      <c r="S23">
        <v>24</v>
      </c>
      <c r="T23">
        <v>0</v>
      </c>
      <c r="U23" s="541">
        <v>24</v>
      </c>
      <c r="V23" s="541">
        <v>0</v>
      </c>
      <c r="W23" s="552">
        <v>24</v>
      </c>
      <c r="X23">
        <v>0</v>
      </c>
      <c r="Y23">
        <v>40</v>
      </c>
      <c r="Z23">
        <v>0.8</v>
      </c>
      <c r="AA23" t="s">
        <v>526</v>
      </c>
      <c r="AB23" t="s">
        <v>527</v>
      </c>
      <c r="AC23" t="s">
        <v>528</v>
      </c>
      <c r="AD23" s="177" t="s">
        <v>525</v>
      </c>
      <c r="AE23" s="177" t="s">
        <v>525</v>
      </c>
      <c r="AF23">
        <v>1</v>
      </c>
      <c r="AG23">
        <v>5.5</v>
      </c>
      <c r="AH23">
        <v>5.5</v>
      </c>
      <c r="AI23">
        <v>29.5</v>
      </c>
      <c r="AJ23">
        <v>29.5</v>
      </c>
    </row>
    <row r="24" spans="1:37">
      <c r="A24">
        <v>2</v>
      </c>
      <c r="B24" t="s">
        <v>16</v>
      </c>
      <c r="C24" s="176" t="s">
        <v>132</v>
      </c>
      <c r="D24" t="s">
        <v>133</v>
      </c>
      <c r="E24" s="177" t="s">
        <v>520</v>
      </c>
      <c r="F24" s="177" t="s">
        <v>520</v>
      </c>
      <c r="G24" t="s">
        <v>521</v>
      </c>
      <c r="H24" t="s">
        <v>124</v>
      </c>
      <c r="I24" t="s">
        <v>534</v>
      </c>
      <c r="J24" t="s">
        <v>396</v>
      </c>
      <c r="K24" s="177" t="s">
        <v>525</v>
      </c>
      <c r="L24" t="s">
        <v>544</v>
      </c>
      <c r="M24" s="177" t="s">
        <v>520</v>
      </c>
      <c r="N24" s="177" t="s">
        <v>520</v>
      </c>
      <c r="O24" s="177" t="s">
        <v>520</v>
      </c>
      <c r="P24" s="177" t="s">
        <v>520</v>
      </c>
      <c r="Q24" s="177" t="s">
        <v>520</v>
      </c>
      <c r="R24" s="177" t="s">
        <v>520</v>
      </c>
      <c r="S24">
        <v>18</v>
      </c>
      <c r="T24">
        <v>18</v>
      </c>
      <c r="U24" s="541">
        <v>18</v>
      </c>
      <c r="V24" s="541">
        <v>18</v>
      </c>
      <c r="W24" s="552">
        <v>18</v>
      </c>
      <c r="X24">
        <v>18</v>
      </c>
      <c r="Y24">
        <v>200</v>
      </c>
      <c r="Z24">
        <v>4.4000000000000004</v>
      </c>
      <c r="AA24" t="s">
        <v>541</v>
      </c>
      <c r="AB24" t="s">
        <v>528</v>
      </c>
      <c r="AC24" t="s">
        <v>528</v>
      </c>
      <c r="AD24" s="177" t="s">
        <v>525</v>
      </c>
      <c r="AE24" s="177" t="s">
        <v>525</v>
      </c>
      <c r="AF24">
        <v>1</v>
      </c>
      <c r="AG24">
        <v>9.5</v>
      </c>
      <c r="AH24">
        <v>9.5</v>
      </c>
      <c r="AI24">
        <v>37.5</v>
      </c>
      <c r="AJ24">
        <v>37.5</v>
      </c>
    </row>
    <row r="25" spans="1:37">
      <c r="A25">
        <v>2</v>
      </c>
      <c r="B25" t="s">
        <v>16</v>
      </c>
      <c r="C25" s="176" t="s">
        <v>134</v>
      </c>
      <c r="D25" t="s">
        <v>135</v>
      </c>
      <c r="E25" s="177" t="s">
        <v>520</v>
      </c>
      <c r="F25" s="177" t="s">
        <v>520</v>
      </c>
      <c r="G25" t="s">
        <v>521</v>
      </c>
      <c r="H25" t="s">
        <v>129</v>
      </c>
      <c r="I25" t="s">
        <v>545</v>
      </c>
      <c r="J25" t="s">
        <v>395</v>
      </c>
      <c r="K25" s="177" t="s">
        <v>520</v>
      </c>
      <c r="L25" t="s">
        <v>544</v>
      </c>
      <c r="M25" s="177" t="s">
        <v>525</v>
      </c>
      <c r="N25" s="177" t="s">
        <v>520</v>
      </c>
      <c r="O25" s="177" t="s">
        <v>525</v>
      </c>
      <c r="P25" s="177" t="s">
        <v>525</v>
      </c>
      <c r="Q25" s="177" t="s">
        <v>525</v>
      </c>
      <c r="R25" s="177" t="s">
        <v>520</v>
      </c>
      <c r="S25">
        <v>0</v>
      </c>
      <c r="T25">
        <v>24</v>
      </c>
      <c r="U25" s="541">
        <v>0</v>
      </c>
      <c r="V25" s="541">
        <v>0</v>
      </c>
      <c r="W25" s="552">
        <v>0</v>
      </c>
      <c r="X25">
        <v>24</v>
      </c>
      <c r="Y25">
        <v>200</v>
      </c>
      <c r="Z25">
        <v>3.8</v>
      </c>
      <c r="AA25" t="s">
        <v>541</v>
      </c>
      <c r="AB25" t="s">
        <v>528</v>
      </c>
      <c r="AC25" t="s">
        <v>528</v>
      </c>
      <c r="AD25" s="177" t="s">
        <v>525</v>
      </c>
      <c r="AE25" s="177" t="s">
        <v>525</v>
      </c>
      <c r="AF25">
        <v>1</v>
      </c>
      <c r="AG25">
        <v>9</v>
      </c>
      <c r="AH25">
        <v>9</v>
      </c>
      <c r="AI25">
        <v>36.5</v>
      </c>
      <c r="AJ25">
        <v>36.5</v>
      </c>
    </row>
    <row r="26" spans="1:37">
      <c r="A26">
        <v>2</v>
      </c>
      <c r="B26" t="s">
        <v>154</v>
      </c>
      <c r="C26" s="176" t="s">
        <v>406</v>
      </c>
      <c r="D26" t="s">
        <v>404</v>
      </c>
      <c r="E26" s="177" t="s">
        <v>520</v>
      </c>
      <c r="F26" s="177" t="s">
        <v>525</v>
      </c>
      <c r="G26" t="s">
        <v>539</v>
      </c>
      <c r="H26" t="s">
        <v>121</v>
      </c>
      <c r="I26" t="s">
        <v>533</v>
      </c>
      <c r="J26" t="s">
        <v>395</v>
      </c>
      <c r="K26" s="177" t="s">
        <v>525</v>
      </c>
      <c r="L26" t="s">
        <v>546</v>
      </c>
      <c r="M26" s="177" t="s">
        <v>525</v>
      </c>
      <c r="N26" s="177" t="s">
        <v>525</v>
      </c>
      <c r="O26" s="177" t="s">
        <v>520</v>
      </c>
      <c r="P26" s="177" t="s">
        <v>525</v>
      </c>
      <c r="Q26" s="177" t="s">
        <v>525</v>
      </c>
      <c r="R26" s="177" t="s">
        <v>525</v>
      </c>
      <c r="S26">
        <v>0</v>
      </c>
      <c r="T26">
        <v>0</v>
      </c>
      <c r="U26" s="541">
        <v>18</v>
      </c>
      <c r="V26" s="541">
        <v>0</v>
      </c>
      <c r="W26" s="552">
        <v>0</v>
      </c>
      <c r="X26">
        <v>0</v>
      </c>
      <c r="Y26">
        <v>36</v>
      </c>
      <c r="Z26">
        <v>1.2</v>
      </c>
      <c r="AA26" t="s">
        <v>526</v>
      </c>
      <c r="AB26" t="s">
        <v>527</v>
      </c>
      <c r="AC26" t="s">
        <v>528</v>
      </c>
      <c r="AD26" s="177" t="s">
        <v>525</v>
      </c>
      <c r="AE26" s="177" t="s">
        <v>525</v>
      </c>
      <c r="AF26">
        <v>1</v>
      </c>
      <c r="AG26">
        <v>6</v>
      </c>
      <c r="AH26">
        <v>6</v>
      </c>
      <c r="AI26">
        <v>30.5</v>
      </c>
      <c r="AJ26">
        <v>30.5</v>
      </c>
    </row>
    <row r="27" spans="1:37">
      <c r="A27">
        <v>2</v>
      </c>
      <c r="B27" t="s">
        <v>154</v>
      </c>
      <c r="C27" s="176" t="s">
        <v>407</v>
      </c>
      <c r="D27" t="s">
        <v>405</v>
      </c>
      <c r="E27" s="177" t="s">
        <v>520</v>
      </c>
      <c r="F27" s="177" t="s">
        <v>525</v>
      </c>
      <c r="G27" t="s">
        <v>532</v>
      </c>
      <c r="H27" t="s">
        <v>129</v>
      </c>
      <c r="I27" t="s">
        <v>129</v>
      </c>
      <c r="J27" t="s">
        <v>395</v>
      </c>
      <c r="K27" s="177" t="s">
        <v>525</v>
      </c>
      <c r="L27" t="s">
        <v>547</v>
      </c>
      <c r="M27" s="177" t="s">
        <v>525</v>
      </c>
      <c r="N27" s="177" t="s">
        <v>525</v>
      </c>
      <c r="O27" s="177" t="s">
        <v>525</v>
      </c>
      <c r="P27" s="177" t="s">
        <v>520</v>
      </c>
      <c r="Q27" s="177" t="s">
        <v>525</v>
      </c>
      <c r="R27" s="177" t="s">
        <v>525</v>
      </c>
      <c r="S27">
        <v>0</v>
      </c>
      <c r="T27">
        <v>0</v>
      </c>
      <c r="U27" s="541">
        <v>0</v>
      </c>
      <c r="V27" s="541">
        <v>18</v>
      </c>
      <c r="W27" s="552">
        <v>0</v>
      </c>
      <c r="X27">
        <v>0</v>
      </c>
      <c r="Y27">
        <v>220</v>
      </c>
      <c r="Z27">
        <v>5</v>
      </c>
      <c r="AA27" t="s">
        <v>526</v>
      </c>
      <c r="AB27" t="s">
        <v>528</v>
      </c>
      <c r="AC27" t="s">
        <v>528</v>
      </c>
      <c r="AD27" s="177" t="s">
        <v>525</v>
      </c>
      <c r="AE27" s="177" t="s">
        <v>525</v>
      </c>
      <c r="AF27">
        <v>1</v>
      </c>
      <c r="AG27">
        <v>10</v>
      </c>
      <c r="AH27">
        <v>10</v>
      </c>
      <c r="AI27">
        <v>38.5</v>
      </c>
      <c r="AJ27">
        <v>38.5</v>
      </c>
    </row>
    <row r="28" spans="1:37">
      <c r="A28">
        <v>2</v>
      </c>
      <c r="B28" t="s">
        <v>154</v>
      </c>
      <c r="C28" s="176" t="s">
        <v>155</v>
      </c>
      <c r="D28" t="s">
        <v>156</v>
      </c>
      <c r="E28" s="177" t="s">
        <v>520</v>
      </c>
      <c r="F28" s="177" t="s">
        <v>520</v>
      </c>
      <c r="G28" t="s">
        <v>532</v>
      </c>
      <c r="H28" t="s">
        <v>124</v>
      </c>
      <c r="I28" t="s">
        <v>536</v>
      </c>
      <c r="J28" t="s">
        <v>395</v>
      </c>
      <c r="K28" s="177" t="s">
        <v>525</v>
      </c>
      <c r="L28" t="s">
        <v>547</v>
      </c>
      <c r="M28" s="177" t="s">
        <v>525</v>
      </c>
      <c r="N28" s="177" t="s">
        <v>520</v>
      </c>
      <c r="O28" s="177" t="s">
        <v>525</v>
      </c>
      <c r="P28" s="177" t="s">
        <v>525</v>
      </c>
      <c r="Q28" s="177" t="s">
        <v>525</v>
      </c>
      <c r="R28" s="177" t="s">
        <v>520</v>
      </c>
      <c r="S28">
        <v>0</v>
      </c>
      <c r="T28">
        <v>18</v>
      </c>
      <c r="U28" s="541">
        <v>0</v>
      </c>
      <c r="V28" s="541">
        <v>0</v>
      </c>
      <c r="W28" s="552">
        <v>0</v>
      </c>
      <c r="X28">
        <v>18</v>
      </c>
      <c r="Y28">
        <v>150</v>
      </c>
      <c r="Z28">
        <v>3.2</v>
      </c>
      <c r="AA28" t="s">
        <v>541</v>
      </c>
      <c r="AB28" t="s">
        <v>528</v>
      </c>
      <c r="AC28" t="s">
        <v>528</v>
      </c>
      <c r="AD28" s="177" t="s">
        <v>525</v>
      </c>
      <c r="AE28" s="177" t="s">
        <v>525</v>
      </c>
      <c r="AF28">
        <v>1</v>
      </c>
      <c r="AG28">
        <v>8</v>
      </c>
      <c r="AH28">
        <v>8.5</v>
      </c>
      <c r="AI28">
        <v>34.5</v>
      </c>
      <c r="AJ28">
        <v>35.5</v>
      </c>
    </row>
    <row r="29" spans="1:37">
      <c r="A29">
        <v>2</v>
      </c>
      <c r="B29" t="s">
        <v>286</v>
      </c>
      <c r="C29" s="176" t="s">
        <v>287</v>
      </c>
      <c r="D29" t="s">
        <v>288</v>
      </c>
      <c r="E29" s="177" t="s">
        <v>520</v>
      </c>
      <c r="F29" s="177" t="s">
        <v>520</v>
      </c>
      <c r="G29" t="s">
        <v>532</v>
      </c>
      <c r="H29" t="s">
        <v>121</v>
      </c>
      <c r="I29" t="s">
        <v>533</v>
      </c>
      <c r="J29" t="s">
        <v>393</v>
      </c>
      <c r="K29" s="177" t="s">
        <v>520</v>
      </c>
      <c r="L29" t="s">
        <v>548</v>
      </c>
      <c r="M29" s="177" t="s">
        <v>520</v>
      </c>
      <c r="N29" s="177" t="s">
        <v>525</v>
      </c>
      <c r="O29" s="177" t="s">
        <v>520</v>
      </c>
      <c r="P29" s="177" t="s">
        <v>525</v>
      </c>
      <c r="Q29" s="177" t="s">
        <v>520</v>
      </c>
      <c r="R29" s="177" t="s">
        <v>525</v>
      </c>
      <c r="S29">
        <v>24</v>
      </c>
      <c r="T29">
        <v>0</v>
      </c>
      <c r="U29" s="541">
        <v>24</v>
      </c>
      <c r="V29" s="541">
        <v>0</v>
      </c>
      <c r="W29" s="552">
        <v>24</v>
      </c>
      <c r="X29">
        <v>0</v>
      </c>
      <c r="Y29">
        <v>194</v>
      </c>
      <c r="Z29">
        <v>3</v>
      </c>
      <c r="AA29" t="s">
        <v>526</v>
      </c>
      <c r="AB29" t="s">
        <v>527</v>
      </c>
      <c r="AC29" t="s">
        <v>528</v>
      </c>
      <c r="AD29" s="177" t="s">
        <v>525</v>
      </c>
      <c r="AE29" s="177" t="s">
        <v>520</v>
      </c>
      <c r="AF29">
        <v>1</v>
      </c>
      <c r="AG29">
        <v>8</v>
      </c>
      <c r="AH29">
        <v>8</v>
      </c>
      <c r="AI29">
        <v>34.5</v>
      </c>
      <c r="AJ29">
        <v>43.5</v>
      </c>
    </row>
    <row r="30" spans="1:37">
      <c r="A30">
        <v>2</v>
      </c>
      <c r="B30" t="s">
        <v>286</v>
      </c>
      <c r="C30" s="176" t="s">
        <v>454</v>
      </c>
      <c r="D30" t="s">
        <v>455</v>
      </c>
      <c r="E30" s="177" t="s">
        <v>525</v>
      </c>
      <c r="F30" s="177" t="s">
        <v>525</v>
      </c>
      <c r="G30" t="s">
        <v>532</v>
      </c>
      <c r="H30" t="s">
        <v>124</v>
      </c>
      <c r="I30" t="s">
        <v>529</v>
      </c>
      <c r="J30" t="s">
        <v>395</v>
      </c>
      <c r="K30" s="177" t="s">
        <v>525</v>
      </c>
      <c r="L30" t="s">
        <v>548</v>
      </c>
      <c r="M30" s="177" t="s">
        <v>525</v>
      </c>
      <c r="N30" s="177" t="s">
        <v>525</v>
      </c>
      <c r="O30" s="177" t="s">
        <v>525</v>
      </c>
      <c r="P30" s="177" t="s">
        <v>520</v>
      </c>
      <c r="Q30" s="177" t="s">
        <v>525</v>
      </c>
      <c r="R30" s="177" t="s">
        <v>525</v>
      </c>
      <c r="S30">
        <v>0</v>
      </c>
      <c r="T30">
        <v>0</v>
      </c>
      <c r="U30" s="541">
        <v>0</v>
      </c>
      <c r="V30" s="541">
        <v>24</v>
      </c>
      <c r="W30" s="552">
        <v>0</v>
      </c>
      <c r="X30">
        <v>0</v>
      </c>
      <c r="Y30">
        <v>188</v>
      </c>
      <c r="Z30">
        <v>4.2</v>
      </c>
      <c r="AA30" t="s">
        <v>530</v>
      </c>
      <c r="AB30" t="s">
        <v>528</v>
      </c>
      <c r="AC30" t="s">
        <v>528</v>
      </c>
      <c r="AD30" s="177" t="s">
        <v>520</v>
      </c>
      <c r="AE30" s="177" t="s">
        <v>520</v>
      </c>
      <c r="AF30">
        <v>1</v>
      </c>
      <c r="AG30">
        <v>9.5</v>
      </c>
      <c r="AH30">
        <v>10</v>
      </c>
      <c r="AI30">
        <v>50.5</v>
      </c>
      <c r="AJ30">
        <v>51.5</v>
      </c>
    </row>
    <row r="31" spans="1:37">
      <c r="A31">
        <v>2</v>
      </c>
      <c r="B31" t="s">
        <v>286</v>
      </c>
      <c r="C31" s="176" t="s">
        <v>289</v>
      </c>
      <c r="D31" t="s">
        <v>290</v>
      </c>
      <c r="E31" s="177" t="s">
        <v>520</v>
      </c>
      <c r="F31" s="177" t="s">
        <v>520</v>
      </c>
      <c r="G31" t="s">
        <v>521</v>
      </c>
      <c r="H31" t="s">
        <v>124</v>
      </c>
      <c r="I31" t="s">
        <v>534</v>
      </c>
      <c r="J31" t="s">
        <v>395</v>
      </c>
      <c r="K31" s="177" t="s">
        <v>525</v>
      </c>
      <c r="L31" t="s">
        <v>548</v>
      </c>
      <c r="M31" s="177" t="s">
        <v>525</v>
      </c>
      <c r="N31" s="177" t="s">
        <v>520</v>
      </c>
      <c r="O31" s="177" t="s">
        <v>525</v>
      </c>
      <c r="P31" s="177" t="s">
        <v>525</v>
      </c>
      <c r="Q31" s="177" t="s">
        <v>525</v>
      </c>
      <c r="R31" s="177" t="s">
        <v>520</v>
      </c>
      <c r="S31">
        <v>0</v>
      </c>
      <c r="T31">
        <v>18</v>
      </c>
      <c r="U31" s="541">
        <v>0</v>
      </c>
      <c r="V31" s="541">
        <v>0</v>
      </c>
      <c r="W31" s="552">
        <v>0</v>
      </c>
      <c r="X31">
        <v>18</v>
      </c>
      <c r="Y31">
        <v>380</v>
      </c>
      <c r="Z31">
        <v>6.6</v>
      </c>
      <c r="AA31" t="s">
        <v>530</v>
      </c>
      <c r="AB31" t="s">
        <v>543</v>
      </c>
      <c r="AC31" t="s">
        <v>543</v>
      </c>
      <c r="AD31" s="177" t="s">
        <v>525</v>
      </c>
      <c r="AE31" s="177" t="s">
        <v>525</v>
      </c>
      <c r="AF31">
        <v>1</v>
      </c>
      <c r="AG31">
        <v>12.5</v>
      </c>
      <c r="AH31">
        <v>12.5</v>
      </c>
      <c r="AI31">
        <v>45.5</v>
      </c>
      <c r="AJ31">
        <v>45.5</v>
      </c>
    </row>
    <row r="32" spans="1:37">
      <c r="A32">
        <v>2</v>
      </c>
      <c r="B32" t="s">
        <v>253</v>
      </c>
      <c r="C32" s="176" t="s">
        <v>254</v>
      </c>
      <c r="D32" t="s">
        <v>255</v>
      </c>
      <c r="E32" s="177" t="s">
        <v>520</v>
      </c>
      <c r="F32" s="177" t="s">
        <v>520</v>
      </c>
      <c r="G32" t="s">
        <v>532</v>
      </c>
      <c r="H32" t="s">
        <v>121</v>
      </c>
      <c r="I32" t="s">
        <v>538</v>
      </c>
      <c r="J32" t="s">
        <v>395</v>
      </c>
      <c r="K32" s="177" t="s">
        <v>520</v>
      </c>
      <c r="L32" t="s">
        <v>549</v>
      </c>
      <c r="M32" s="177" t="s">
        <v>525</v>
      </c>
      <c r="N32" s="357" t="s">
        <v>525</v>
      </c>
      <c r="O32" s="177" t="s">
        <v>525</v>
      </c>
      <c r="P32" s="357" t="s">
        <v>520</v>
      </c>
      <c r="Q32" s="177" t="s">
        <v>525</v>
      </c>
      <c r="R32" s="177" t="s">
        <v>525</v>
      </c>
      <c r="S32">
        <v>0</v>
      </c>
      <c r="T32" s="356">
        <v>0</v>
      </c>
      <c r="U32" s="541">
        <v>0</v>
      </c>
      <c r="V32" s="541">
        <v>18</v>
      </c>
      <c r="W32" s="552">
        <v>0</v>
      </c>
      <c r="X32">
        <v>0</v>
      </c>
      <c r="Y32">
        <v>28</v>
      </c>
      <c r="Z32">
        <v>0.8</v>
      </c>
      <c r="AA32" t="s">
        <v>526</v>
      </c>
      <c r="AB32" t="s">
        <v>527</v>
      </c>
      <c r="AC32" t="s">
        <v>528</v>
      </c>
      <c r="AD32" s="177" t="s">
        <v>525</v>
      </c>
      <c r="AE32" s="177" t="s">
        <v>525</v>
      </c>
      <c r="AF32">
        <v>1</v>
      </c>
      <c r="AG32">
        <v>5.5</v>
      </c>
      <c r="AH32">
        <v>5.5</v>
      </c>
      <c r="AI32">
        <v>29.5</v>
      </c>
      <c r="AJ32">
        <v>29.5</v>
      </c>
      <c r="AK32" t="s">
        <v>785</v>
      </c>
    </row>
    <row r="33" spans="1:37">
      <c r="A33">
        <v>2</v>
      </c>
      <c r="B33" t="s">
        <v>253</v>
      </c>
      <c r="C33" s="176" t="s">
        <v>256</v>
      </c>
      <c r="D33" t="s">
        <v>257</v>
      </c>
      <c r="E33" s="177" t="s">
        <v>520</v>
      </c>
      <c r="F33" s="177" t="s">
        <v>520</v>
      </c>
      <c r="G33" t="s">
        <v>521</v>
      </c>
      <c r="H33" t="s">
        <v>522</v>
      </c>
      <c r="I33" t="s">
        <v>523</v>
      </c>
      <c r="J33" t="s">
        <v>395</v>
      </c>
      <c r="K33" s="177" t="s">
        <v>520</v>
      </c>
      <c r="L33" t="s">
        <v>549</v>
      </c>
      <c r="M33" s="177" t="s">
        <v>525</v>
      </c>
      <c r="N33" s="177" t="s">
        <v>525</v>
      </c>
      <c r="O33" s="177" t="s">
        <v>520</v>
      </c>
      <c r="P33" s="177" t="s">
        <v>525</v>
      </c>
      <c r="Q33" s="177" t="s">
        <v>525</v>
      </c>
      <c r="R33" s="177" t="s">
        <v>525</v>
      </c>
      <c r="S33">
        <v>0</v>
      </c>
      <c r="T33">
        <v>0</v>
      </c>
      <c r="U33" s="541">
        <v>6</v>
      </c>
      <c r="V33" s="541">
        <v>0</v>
      </c>
      <c r="W33" s="552">
        <v>0</v>
      </c>
      <c r="X33">
        <v>0</v>
      </c>
      <c r="Y33">
        <v>108</v>
      </c>
      <c r="Z33">
        <v>1.8</v>
      </c>
      <c r="AA33" t="s">
        <v>526</v>
      </c>
      <c r="AB33" t="s">
        <v>527</v>
      </c>
      <c r="AC33" t="s">
        <v>527</v>
      </c>
      <c r="AD33" s="177" t="s">
        <v>525</v>
      </c>
      <c r="AE33" s="177" t="s">
        <v>525</v>
      </c>
      <c r="AF33">
        <v>1</v>
      </c>
      <c r="AG33">
        <v>6.5</v>
      </c>
      <c r="AH33">
        <v>6.5</v>
      </c>
      <c r="AI33">
        <v>31.5</v>
      </c>
      <c r="AJ33">
        <v>31.5</v>
      </c>
    </row>
    <row r="34" spans="1:37">
      <c r="A34">
        <v>2</v>
      </c>
      <c r="B34" t="s">
        <v>253</v>
      </c>
      <c r="C34" s="176" t="s">
        <v>258</v>
      </c>
      <c r="D34" t="s">
        <v>259</v>
      </c>
      <c r="E34" s="177" t="s">
        <v>520</v>
      </c>
      <c r="F34" s="177" t="s">
        <v>520</v>
      </c>
      <c r="G34" t="s">
        <v>532</v>
      </c>
      <c r="H34" t="s">
        <v>129</v>
      </c>
      <c r="I34" t="s">
        <v>129</v>
      </c>
      <c r="J34" t="s">
        <v>395</v>
      </c>
      <c r="K34" s="177" t="s">
        <v>520</v>
      </c>
      <c r="L34" t="s">
        <v>549</v>
      </c>
      <c r="M34" s="177" t="s">
        <v>525</v>
      </c>
      <c r="N34" s="357" t="s">
        <v>520</v>
      </c>
      <c r="O34" s="177" t="s">
        <v>525</v>
      </c>
      <c r="P34" s="357" t="s">
        <v>525</v>
      </c>
      <c r="Q34" s="177" t="s">
        <v>525</v>
      </c>
      <c r="R34" s="177" t="s">
        <v>525</v>
      </c>
      <c r="S34">
        <v>0</v>
      </c>
      <c r="T34" s="356">
        <v>18</v>
      </c>
      <c r="U34" s="541">
        <v>0</v>
      </c>
      <c r="V34" s="541">
        <v>0</v>
      </c>
      <c r="W34" s="552">
        <v>0</v>
      </c>
      <c r="X34">
        <v>0</v>
      </c>
      <c r="Y34">
        <v>140</v>
      </c>
      <c r="Z34">
        <v>2.4</v>
      </c>
      <c r="AA34" t="s">
        <v>526</v>
      </c>
      <c r="AB34" t="s">
        <v>527</v>
      </c>
      <c r="AC34" t="s">
        <v>527</v>
      </c>
      <c r="AD34" s="177" t="s">
        <v>525</v>
      </c>
      <c r="AE34" s="177" t="s">
        <v>525</v>
      </c>
      <c r="AF34">
        <v>1</v>
      </c>
      <c r="AG34">
        <v>7</v>
      </c>
      <c r="AH34">
        <v>7.5</v>
      </c>
      <c r="AI34">
        <v>32.5</v>
      </c>
      <c r="AJ34">
        <v>33.5</v>
      </c>
      <c r="AK34" t="s">
        <v>786</v>
      </c>
    </row>
    <row r="35" spans="1:37">
      <c r="A35">
        <v>2</v>
      </c>
      <c r="B35" t="s">
        <v>253</v>
      </c>
      <c r="C35" s="176" t="s">
        <v>260</v>
      </c>
      <c r="D35" t="s">
        <v>261</v>
      </c>
      <c r="E35" s="177" t="s">
        <v>520</v>
      </c>
      <c r="F35" s="177" t="s">
        <v>520</v>
      </c>
      <c r="G35" t="s">
        <v>532</v>
      </c>
      <c r="H35" t="s">
        <v>124</v>
      </c>
      <c r="I35" t="s">
        <v>536</v>
      </c>
      <c r="J35" t="s">
        <v>395</v>
      </c>
      <c r="K35" s="177" t="s">
        <v>525</v>
      </c>
      <c r="L35" t="s">
        <v>549</v>
      </c>
      <c r="M35" s="177" t="s">
        <v>520</v>
      </c>
      <c r="N35" s="177" t="s">
        <v>525</v>
      </c>
      <c r="O35" s="177" t="s">
        <v>525</v>
      </c>
      <c r="P35" s="177" t="s">
        <v>525</v>
      </c>
      <c r="Q35" s="177" t="s">
        <v>520</v>
      </c>
      <c r="R35" s="177" t="s">
        <v>525</v>
      </c>
      <c r="S35">
        <v>18</v>
      </c>
      <c r="T35">
        <v>0</v>
      </c>
      <c r="U35" s="541">
        <v>0</v>
      </c>
      <c r="V35" s="541">
        <v>0</v>
      </c>
      <c r="W35" s="552">
        <v>18</v>
      </c>
      <c r="X35">
        <v>0</v>
      </c>
      <c r="Y35">
        <v>220</v>
      </c>
      <c r="Z35">
        <v>3.6</v>
      </c>
      <c r="AA35" t="s">
        <v>541</v>
      </c>
      <c r="AB35" t="s">
        <v>531</v>
      </c>
      <c r="AC35" t="s">
        <v>531</v>
      </c>
      <c r="AD35" s="177" t="s">
        <v>525</v>
      </c>
      <c r="AE35" s="177" t="s">
        <v>525</v>
      </c>
      <c r="AF35">
        <v>2</v>
      </c>
      <c r="AG35">
        <v>8.5</v>
      </c>
      <c r="AH35">
        <v>8.5</v>
      </c>
      <c r="AI35">
        <v>46</v>
      </c>
      <c r="AJ35">
        <v>46</v>
      </c>
    </row>
    <row r="36" spans="1:37">
      <c r="A36">
        <v>2</v>
      </c>
      <c r="B36" t="s">
        <v>297</v>
      </c>
      <c r="C36" s="176" t="s">
        <v>298</v>
      </c>
      <c r="D36" t="s">
        <v>299</v>
      </c>
      <c r="E36" s="177" t="s">
        <v>520</v>
      </c>
      <c r="F36" s="177" t="s">
        <v>520</v>
      </c>
      <c r="G36" t="s">
        <v>532</v>
      </c>
      <c r="H36" t="s">
        <v>129</v>
      </c>
      <c r="I36" t="s">
        <v>129</v>
      </c>
      <c r="J36" t="s">
        <v>395</v>
      </c>
      <c r="K36" s="177" t="s">
        <v>525</v>
      </c>
      <c r="L36" t="s">
        <v>546</v>
      </c>
      <c r="M36" s="177" t="s">
        <v>520</v>
      </c>
      <c r="N36" s="177" t="s">
        <v>525</v>
      </c>
      <c r="O36" s="177" t="s">
        <v>525</v>
      </c>
      <c r="P36" s="177" t="s">
        <v>525</v>
      </c>
      <c r="Q36" s="177" t="s">
        <v>520</v>
      </c>
      <c r="R36" s="177" t="s">
        <v>525</v>
      </c>
      <c r="S36">
        <v>18</v>
      </c>
      <c r="T36">
        <v>0</v>
      </c>
      <c r="U36" s="541">
        <v>0</v>
      </c>
      <c r="V36" s="541">
        <v>0</v>
      </c>
      <c r="W36" s="552">
        <v>18</v>
      </c>
      <c r="X36">
        <v>0</v>
      </c>
      <c r="Y36">
        <v>500</v>
      </c>
      <c r="Z36">
        <v>9</v>
      </c>
      <c r="AA36" t="s">
        <v>541</v>
      </c>
      <c r="AB36" t="s">
        <v>543</v>
      </c>
      <c r="AC36" t="s">
        <v>543</v>
      </c>
      <c r="AD36" s="177" t="s">
        <v>525</v>
      </c>
      <c r="AE36" s="177" t="s">
        <v>525</v>
      </c>
      <c r="AF36">
        <v>1</v>
      </c>
      <c r="AG36">
        <v>15</v>
      </c>
      <c r="AH36">
        <v>15</v>
      </c>
      <c r="AI36">
        <v>50.5</v>
      </c>
      <c r="AJ36">
        <v>50.5</v>
      </c>
    </row>
    <row r="37" spans="1:37">
      <c r="A37">
        <v>2</v>
      </c>
      <c r="B37" t="s">
        <v>21</v>
      </c>
      <c r="C37" s="176" t="s">
        <v>456</v>
      </c>
      <c r="D37" t="s">
        <v>457</v>
      </c>
      <c r="E37" s="177" t="s">
        <v>520</v>
      </c>
      <c r="F37" s="177" t="s">
        <v>525</v>
      </c>
      <c r="G37" t="s">
        <v>532</v>
      </c>
      <c r="H37" t="s">
        <v>129</v>
      </c>
      <c r="I37" t="s">
        <v>129</v>
      </c>
      <c r="J37" t="s">
        <v>395</v>
      </c>
      <c r="K37" s="177" t="s">
        <v>525</v>
      </c>
      <c r="L37" t="s">
        <v>550</v>
      </c>
      <c r="M37" s="177" t="s">
        <v>525</v>
      </c>
      <c r="N37" s="380" t="s">
        <v>520</v>
      </c>
      <c r="O37" s="177" t="s">
        <v>525</v>
      </c>
      <c r="P37" s="380" t="s">
        <v>525</v>
      </c>
      <c r="Q37" s="177" t="s">
        <v>525</v>
      </c>
      <c r="R37" s="177" t="s">
        <v>525</v>
      </c>
      <c r="S37">
        <v>0</v>
      </c>
      <c r="T37">
        <v>0</v>
      </c>
      <c r="U37" s="541">
        <v>0</v>
      </c>
      <c r="V37" s="541">
        <v>26</v>
      </c>
      <c r="W37" s="552">
        <v>0</v>
      </c>
      <c r="X37">
        <v>0</v>
      </c>
      <c r="Y37">
        <v>600</v>
      </c>
      <c r="Z37">
        <v>9.6</v>
      </c>
      <c r="AA37" t="s">
        <v>541</v>
      </c>
      <c r="AB37" t="s">
        <v>528</v>
      </c>
      <c r="AC37" t="s">
        <v>528</v>
      </c>
      <c r="AD37" s="177" t="s">
        <v>525</v>
      </c>
      <c r="AE37" s="177" t="s">
        <v>525</v>
      </c>
      <c r="AF37">
        <v>1</v>
      </c>
      <c r="AG37">
        <v>14.5</v>
      </c>
      <c r="AH37">
        <v>15</v>
      </c>
      <c r="AI37">
        <v>47.5</v>
      </c>
      <c r="AJ37">
        <v>48.5</v>
      </c>
    </row>
    <row r="38" spans="1:37">
      <c r="A38">
        <v>2</v>
      </c>
      <c r="B38" t="s">
        <v>21</v>
      </c>
      <c r="C38" s="176" t="s">
        <v>458</v>
      </c>
      <c r="D38" t="s">
        <v>459</v>
      </c>
      <c r="E38" s="177" t="s">
        <v>520</v>
      </c>
      <c r="F38" s="177" t="s">
        <v>525</v>
      </c>
      <c r="G38" t="s">
        <v>532</v>
      </c>
      <c r="H38" t="s">
        <v>124</v>
      </c>
      <c r="I38" t="s">
        <v>536</v>
      </c>
      <c r="J38" t="s">
        <v>395</v>
      </c>
      <c r="K38" s="177" t="s">
        <v>525</v>
      </c>
      <c r="L38" t="s">
        <v>550</v>
      </c>
      <c r="M38" s="177" t="s">
        <v>525</v>
      </c>
      <c r="N38" s="177" t="s">
        <v>525</v>
      </c>
      <c r="O38" s="380" t="s">
        <v>525</v>
      </c>
      <c r="P38" s="380" t="s">
        <v>520</v>
      </c>
      <c r="Q38" s="177" t="s">
        <v>525</v>
      </c>
      <c r="R38" s="177" t="s">
        <v>525</v>
      </c>
      <c r="S38">
        <v>0</v>
      </c>
      <c r="T38">
        <v>0</v>
      </c>
      <c r="U38" s="541">
        <v>26</v>
      </c>
      <c r="V38" s="541">
        <v>0</v>
      </c>
      <c r="W38" s="552">
        <v>0</v>
      </c>
      <c r="X38">
        <v>0</v>
      </c>
      <c r="Y38">
        <v>520</v>
      </c>
      <c r="Z38">
        <v>7.8</v>
      </c>
      <c r="AA38" t="s">
        <v>530</v>
      </c>
      <c r="AB38" t="s">
        <v>531</v>
      </c>
      <c r="AC38" t="s">
        <v>531</v>
      </c>
      <c r="AD38" s="177" t="s">
        <v>525</v>
      </c>
      <c r="AE38" s="177" t="s">
        <v>525</v>
      </c>
      <c r="AF38">
        <v>2</v>
      </c>
      <c r="AG38">
        <v>13</v>
      </c>
      <c r="AH38">
        <v>13</v>
      </c>
      <c r="AI38">
        <v>59.5</v>
      </c>
      <c r="AJ38">
        <v>59.5</v>
      </c>
    </row>
    <row r="39" spans="1:37">
      <c r="A39">
        <v>2</v>
      </c>
      <c r="B39" t="s">
        <v>21</v>
      </c>
      <c r="C39" s="176" t="s">
        <v>300</v>
      </c>
      <c r="D39" t="s">
        <v>301</v>
      </c>
      <c r="E39" s="177" t="s">
        <v>520</v>
      </c>
      <c r="F39" s="177" t="s">
        <v>520</v>
      </c>
      <c r="G39" t="s">
        <v>532</v>
      </c>
      <c r="H39" t="s">
        <v>129</v>
      </c>
      <c r="I39" t="s">
        <v>129</v>
      </c>
      <c r="J39" t="s">
        <v>395</v>
      </c>
      <c r="K39" s="177" t="s">
        <v>520</v>
      </c>
      <c r="L39" t="s">
        <v>550</v>
      </c>
      <c r="M39" s="177" t="s">
        <v>525</v>
      </c>
      <c r="N39" s="380" t="s">
        <v>525</v>
      </c>
      <c r="O39" s="380" t="s">
        <v>520</v>
      </c>
      <c r="P39" s="177" t="s">
        <v>525</v>
      </c>
      <c r="Q39" s="177" t="s">
        <v>525</v>
      </c>
      <c r="R39" s="177" t="s">
        <v>520</v>
      </c>
      <c r="S39">
        <v>0</v>
      </c>
      <c r="T39">
        <v>26</v>
      </c>
      <c r="U39" s="541">
        <v>0</v>
      </c>
      <c r="V39" s="541">
        <v>0</v>
      </c>
      <c r="W39" s="552">
        <v>0</v>
      </c>
      <c r="X39">
        <v>26</v>
      </c>
      <c r="Y39">
        <v>260</v>
      </c>
      <c r="Z39">
        <v>4.8</v>
      </c>
      <c r="AA39" t="s">
        <v>526</v>
      </c>
      <c r="AB39" t="s">
        <v>527</v>
      </c>
      <c r="AC39" t="s">
        <v>528</v>
      </c>
      <c r="AD39" s="177" t="s">
        <v>525</v>
      </c>
      <c r="AE39" s="177" t="s">
        <v>525</v>
      </c>
      <c r="AF39">
        <v>1</v>
      </c>
      <c r="AG39">
        <v>9.5</v>
      </c>
      <c r="AH39">
        <v>9.5</v>
      </c>
      <c r="AI39">
        <v>37.5</v>
      </c>
      <c r="AJ39">
        <v>37.5</v>
      </c>
    </row>
    <row r="40" spans="1:37">
      <c r="A40">
        <v>2</v>
      </c>
      <c r="B40" t="s">
        <v>21</v>
      </c>
      <c r="C40" s="176" t="s">
        <v>302</v>
      </c>
      <c r="D40" t="s">
        <v>303</v>
      </c>
      <c r="E40" s="177" t="s">
        <v>520</v>
      </c>
      <c r="F40" s="177" t="s">
        <v>520</v>
      </c>
      <c r="G40" t="s">
        <v>532</v>
      </c>
      <c r="H40" t="s">
        <v>124</v>
      </c>
      <c r="I40" t="s">
        <v>129</v>
      </c>
      <c r="J40" t="s">
        <v>395</v>
      </c>
      <c r="K40" s="177" t="s">
        <v>525</v>
      </c>
      <c r="L40" t="s">
        <v>550</v>
      </c>
      <c r="M40" s="177" t="s">
        <v>520</v>
      </c>
      <c r="N40" s="177" t="s">
        <v>525</v>
      </c>
      <c r="O40" s="177" t="s">
        <v>525</v>
      </c>
      <c r="P40" s="177" t="s">
        <v>525</v>
      </c>
      <c r="Q40" s="177" t="s">
        <v>520</v>
      </c>
      <c r="R40" s="177" t="s">
        <v>525</v>
      </c>
      <c r="S40">
        <v>26</v>
      </c>
      <c r="T40">
        <v>0</v>
      </c>
      <c r="U40" s="541">
        <v>0</v>
      </c>
      <c r="V40" s="541">
        <v>0</v>
      </c>
      <c r="W40" s="552">
        <v>26</v>
      </c>
      <c r="X40">
        <v>0</v>
      </c>
      <c r="Y40">
        <v>320</v>
      </c>
      <c r="Z40">
        <v>4.8</v>
      </c>
      <c r="AA40" t="s">
        <v>530</v>
      </c>
      <c r="AB40" t="s">
        <v>528</v>
      </c>
      <c r="AC40" t="s">
        <v>528</v>
      </c>
      <c r="AD40" s="177" t="s">
        <v>520</v>
      </c>
      <c r="AE40" s="177" t="s">
        <v>520</v>
      </c>
      <c r="AF40">
        <v>1</v>
      </c>
      <c r="AG40">
        <v>10</v>
      </c>
      <c r="AH40">
        <v>10.5</v>
      </c>
      <c r="AI40">
        <v>52.5</v>
      </c>
      <c r="AJ40">
        <v>53.5</v>
      </c>
    </row>
    <row r="41" spans="1:37">
      <c r="A41">
        <v>3</v>
      </c>
      <c r="B41" t="s">
        <v>41</v>
      </c>
      <c r="C41" s="176" t="s">
        <v>385</v>
      </c>
      <c r="D41" t="s">
        <v>386</v>
      </c>
      <c r="E41" s="177" t="s">
        <v>520</v>
      </c>
      <c r="F41" s="177" t="s">
        <v>525</v>
      </c>
      <c r="G41" t="s">
        <v>521</v>
      </c>
      <c r="H41" t="s">
        <v>522</v>
      </c>
      <c r="I41" t="s">
        <v>129</v>
      </c>
      <c r="J41" t="s">
        <v>395</v>
      </c>
      <c r="K41" s="177" t="s">
        <v>520</v>
      </c>
      <c r="L41" t="s">
        <v>551</v>
      </c>
      <c r="M41" s="177" t="s">
        <v>525</v>
      </c>
      <c r="N41" s="177" t="s">
        <v>520</v>
      </c>
      <c r="O41" s="177" t="s">
        <v>525</v>
      </c>
      <c r="P41" s="177" t="s">
        <v>525</v>
      </c>
      <c r="Q41" s="177" t="s">
        <v>525</v>
      </c>
      <c r="R41" s="177" t="s">
        <v>520</v>
      </c>
      <c r="S41">
        <v>0</v>
      </c>
      <c r="T41">
        <v>26</v>
      </c>
      <c r="U41" s="541">
        <v>0</v>
      </c>
      <c r="V41" s="541">
        <v>0</v>
      </c>
      <c r="W41" s="552">
        <v>0</v>
      </c>
      <c r="X41">
        <v>26</v>
      </c>
      <c r="Y41">
        <v>260</v>
      </c>
      <c r="Z41">
        <v>4.5999999999999996</v>
      </c>
      <c r="AA41" t="s">
        <v>526</v>
      </c>
      <c r="AB41" t="s">
        <v>527</v>
      </c>
      <c r="AC41" t="s">
        <v>528</v>
      </c>
      <c r="AD41" s="177" t="s">
        <v>525</v>
      </c>
      <c r="AE41" s="177" t="s">
        <v>525</v>
      </c>
      <c r="AF41">
        <v>1</v>
      </c>
      <c r="AG41">
        <v>9.5</v>
      </c>
      <c r="AH41">
        <v>9.5</v>
      </c>
      <c r="AI41">
        <v>37.5</v>
      </c>
      <c r="AJ41">
        <v>37.5</v>
      </c>
    </row>
    <row r="42" spans="1:37">
      <c r="A42">
        <v>3</v>
      </c>
      <c r="B42" t="s">
        <v>41</v>
      </c>
      <c r="C42" s="176" t="s">
        <v>212</v>
      </c>
      <c r="D42" t="s">
        <v>213</v>
      </c>
      <c r="E42" s="177" t="s">
        <v>520</v>
      </c>
      <c r="F42" s="177" t="s">
        <v>520</v>
      </c>
      <c r="G42" t="s">
        <v>521</v>
      </c>
      <c r="H42" t="s">
        <v>129</v>
      </c>
      <c r="I42" t="s">
        <v>129</v>
      </c>
      <c r="J42" t="s">
        <v>393</v>
      </c>
      <c r="K42" s="177" t="s">
        <v>520</v>
      </c>
      <c r="L42" t="s">
        <v>551</v>
      </c>
      <c r="M42" s="177" t="s">
        <v>520</v>
      </c>
      <c r="N42" s="177" t="s">
        <v>525</v>
      </c>
      <c r="O42" s="177" t="s">
        <v>520</v>
      </c>
      <c r="P42" s="177" t="s">
        <v>525</v>
      </c>
      <c r="Q42" s="177" t="s">
        <v>520</v>
      </c>
      <c r="R42" s="177" t="s">
        <v>525</v>
      </c>
      <c r="S42">
        <v>26</v>
      </c>
      <c r="T42">
        <v>0</v>
      </c>
      <c r="U42" s="541">
        <v>26</v>
      </c>
      <c r="V42" s="541">
        <v>0</v>
      </c>
      <c r="W42" s="552">
        <v>26</v>
      </c>
      <c r="X42">
        <v>0</v>
      </c>
      <c r="Y42">
        <v>320</v>
      </c>
      <c r="Z42">
        <v>5.6</v>
      </c>
      <c r="AA42" t="s">
        <v>526</v>
      </c>
      <c r="AB42" t="s">
        <v>527</v>
      </c>
      <c r="AC42" t="s">
        <v>528</v>
      </c>
      <c r="AD42" s="177" t="s">
        <v>525</v>
      </c>
      <c r="AE42" s="177" t="s">
        <v>525</v>
      </c>
      <c r="AF42">
        <v>1</v>
      </c>
      <c r="AG42">
        <v>10.5</v>
      </c>
      <c r="AH42">
        <v>10.5</v>
      </c>
      <c r="AI42">
        <v>39.5</v>
      </c>
      <c r="AJ42">
        <v>39.5</v>
      </c>
    </row>
    <row r="43" spans="1:37">
      <c r="A43">
        <v>3</v>
      </c>
      <c r="B43" t="s">
        <v>41</v>
      </c>
      <c r="C43" s="176" t="s">
        <v>214</v>
      </c>
      <c r="D43" t="s">
        <v>215</v>
      </c>
      <c r="E43" s="177" t="s">
        <v>520</v>
      </c>
      <c r="F43" s="177" t="s">
        <v>520</v>
      </c>
      <c r="G43" t="s">
        <v>532</v>
      </c>
      <c r="H43" t="s">
        <v>124</v>
      </c>
      <c r="I43" t="s">
        <v>129</v>
      </c>
      <c r="J43" t="s">
        <v>395</v>
      </c>
      <c r="K43" s="177" t="s">
        <v>525</v>
      </c>
      <c r="L43" t="s">
        <v>551</v>
      </c>
      <c r="M43" s="177" t="s">
        <v>525</v>
      </c>
      <c r="N43" s="177" t="s">
        <v>525</v>
      </c>
      <c r="O43" s="177" t="s">
        <v>525</v>
      </c>
      <c r="P43" s="177" t="s">
        <v>520</v>
      </c>
      <c r="Q43" s="177" t="s">
        <v>525</v>
      </c>
      <c r="R43" s="177" t="s">
        <v>525</v>
      </c>
      <c r="S43">
        <v>0</v>
      </c>
      <c r="T43">
        <v>0</v>
      </c>
      <c r="U43" s="541">
        <v>0</v>
      </c>
      <c r="V43" s="541">
        <v>16</v>
      </c>
      <c r="W43" s="552">
        <v>16</v>
      </c>
      <c r="Y43">
        <v>126</v>
      </c>
      <c r="Z43">
        <v>2.8</v>
      </c>
      <c r="AA43" t="s">
        <v>530</v>
      </c>
      <c r="AB43" t="s">
        <v>531</v>
      </c>
      <c r="AC43" t="s">
        <v>531</v>
      </c>
      <c r="AD43" s="177" t="s">
        <v>525</v>
      </c>
      <c r="AE43" s="177" t="s">
        <v>525</v>
      </c>
      <c r="AF43">
        <v>2</v>
      </c>
      <c r="AG43">
        <v>8</v>
      </c>
      <c r="AH43">
        <v>8</v>
      </c>
      <c r="AI43">
        <v>44.5</v>
      </c>
      <c r="AJ43">
        <v>44.5</v>
      </c>
    </row>
    <row r="44" spans="1:37">
      <c r="A44">
        <v>3</v>
      </c>
      <c r="B44" t="s">
        <v>41</v>
      </c>
      <c r="C44" s="176" t="s">
        <v>788</v>
      </c>
      <c r="D44" t="s">
        <v>789</v>
      </c>
      <c r="E44" s="177" t="s">
        <v>525</v>
      </c>
      <c r="F44" s="177" t="s">
        <v>525</v>
      </c>
      <c r="I44" t="s">
        <v>129</v>
      </c>
      <c r="J44" t="s">
        <v>396</v>
      </c>
      <c r="K44" s="177" t="s">
        <v>525</v>
      </c>
      <c r="L44" t="s">
        <v>551</v>
      </c>
      <c r="M44" s="177" t="s">
        <v>525</v>
      </c>
      <c r="N44" s="177" t="s">
        <v>525</v>
      </c>
      <c r="O44" s="177" t="s">
        <v>525</v>
      </c>
      <c r="P44" s="177" t="s">
        <v>520</v>
      </c>
      <c r="Q44" s="177" t="s">
        <v>520</v>
      </c>
      <c r="R44" s="177" t="s">
        <v>520</v>
      </c>
      <c r="S44">
        <v>0</v>
      </c>
      <c r="T44">
        <v>0</v>
      </c>
      <c r="U44" s="541">
        <v>0</v>
      </c>
      <c r="V44" s="541">
        <v>16</v>
      </c>
      <c r="W44" s="552">
        <v>16</v>
      </c>
      <c r="AD44" s="177"/>
      <c r="AE44" s="177"/>
    </row>
    <row r="45" spans="1:37">
      <c r="A45">
        <v>3</v>
      </c>
      <c r="B45" t="s">
        <v>25</v>
      </c>
      <c r="C45" s="176" t="s">
        <v>222</v>
      </c>
      <c r="D45" t="s">
        <v>223</v>
      </c>
      <c r="E45" s="177" t="s">
        <v>520</v>
      </c>
      <c r="F45" s="177" t="s">
        <v>520</v>
      </c>
      <c r="G45" t="s">
        <v>532</v>
      </c>
      <c r="H45" t="s">
        <v>121</v>
      </c>
      <c r="I45" t="s">
        <v>552</v>
      </c>
      <c r="J45" t="s">
        <v>395</v>
      </c>
      <c r="K45" s="177" t="s">
        <v>520</v>
      </c>
      <c r="L45" s="556" t="s">
        <v>799</v>
      </c>
      <c r="M45" s="177" t="s">
        <v>525</v>
      </c>
      <c r="N45" s="177" t="s">
        <v>525</v>
      </c>
      <c r="O45" s="177" t="s">
        <v>520</v>
      </c>
      <c r="P45" s="177" t="s">
        <v>525</v>
      </c>
      <c r="Q45" s="177" t="s">
        <v>525</v>
      </c>
      <c r="R45" s="177" t="s">
        <v>525</v>
      </c>
      <c r="S45">
        <v>0</v>
      </c>
      <c r="T45">
        <v>0</v>
      </c>
      <c r="U45" s="541">
        <v>26</v>
      </c>
      <c r="V45" s="541">
        <v>0</v>
      </c>
      <c r="W45" s="552">
        <v>0</v>
      </c>
      <c r="X45">
        <v>0</v>
      </c>
      <c r="Y45">
        <v>200</v>
      </c>
      <c r="Z45">
        <v>3.4</v>
      </c>
      <c r="AA45" t="s">
        <v>526</v>
      </c>
      <c r="AB45" t="s">
        <v>527</v>
      </c>
      <c r="AC45" t="s">
        <v>528</v>
      </c>
      <c r="AD45" s="177" t="s">
        <v>525</v>
      </c>
      <c r="AE45" s="177" t="s">
        <v>525</v>
      </c>
      <c r="AF45">
        <v>1</v>
      </c>
      <c r="AG45">
        <v>8</v>
      </c>
      <c r="AH45">
        <v>8</v>
      </c>
      <c r="AI45">
        <v>34.5</v>
      </c>
      <c r="AJ45">
        <v>34.5</v>
      </c>
    </row>
    <row r="46" spans="1:37">
      <c r="A46">
        <v>3</v>
      </c>
      <c r="B46" t="s">
        <v>25</v>
      </c>
      <c r="C46" s="176" t="s">
        <v>419</v>
      </c>
      <c r="D46" t="s">
        <v>420</v>
      </c>
      <c r="E46" s="177" t="s">
        <v>520</v>
      </c>
      <c r="F46" s="177" t="s">
        <v>525</v>
      </c>
      <c r="G46" t="s">
        <v>521</v>
      </c>
      <c r="H46" t="s">
        <v>522</v>
      </c>
      <c r="I46" t="s">
        <v>536</v>
      </c>
      <c r="J46" t="s">
        <v>395</v>
      </c>
      <c r="K46" s="177" t="s">
        <v>520</v>
      </c>
      <c r="L46" s="556" t="s">
        <v>799</v>
      </c>
      <c r="M46" s="177" t="s">
        <v>525</v>
      </c>
      <c r="N46" s="177" t="s">
        <v>525</v>
      </c>
      <c r="O46" s="177" t="s">
        <v>525</v>
      </c>
      <c r="P46" s="177" t="s">
        <v>520</v>
      </c>
      <c r="Q46" s="177" t="s">
        <v>525</v>
      </c>
      <c r="R46" s="177" t="s">
        <v>525</v>
      </c>
      <c r="S46">
        <v>0</v>
      </c>
      <c r="T46">
        <v>0</v>
      </c>
      <c r="U46" s="541">
        <v>0</v>
      </c>
      <c r="V46" s="541">
        <v>26</v>
      </c>
      <c r="W46" s="552">
        <v>0</v>
      </c>
      <c r="X46">
        <v>0</v>
      </c>
      <c r="Y46">
        <v>152</v>
      </c>
      <c r="Z46">
        <v>2.6</v>
      </c>
      <c r="AA46" t="s">
        <v>526</v>
      </c>
      <c r="AB46" t="s">
        <v>527</v>
      </c>
      <c r="AC46" t="s">
        <v>528</v>
      </c>
      <c r="AD46" s="177" t="s">
        <v>525</v>
      </c>
      <c r="AE46" s="177" t="s">
        <v>525</v>
      </c>
      <c r="AF46">
        <v>1</v>
      </c>
      <c r="AG46">
        <v>7.5</v>
      </c>
      <c r="AH46">
        <v>7.5</v>
      </c>
      <c r="AI46">
        <v>33.5</v>
      </c>
      <c r="AJ46">
        <v>33.5</v>
      </c>
    </row>
    <row r="47" spans="1:37">
      <c r="A47">
        <v>3</v>
      </c>
      <c r="B47" t="s">
        <v>25</v>
      </c>
      <c r="C47" s="176" t="s">
        <v>224</v>
      </c>
      <c r="D47" t="s">
        <v>225</v>
      </c>
      <c r="E47" s="177" t="s">
        <v>520</v>
      </c>
      <c r="F47" s="177" t="s">
        <v>520</v>
      </c>
      <c r="G47" t="s">
        <v>532</v>
      </c>
      <c r="H47" t="s">
        <v>129</v>
      </c>
      <c r="I47" t="s">
        <v>129</v>
      </c>
      <c r="J47" t="s">
        <v>395</v>
      </c>
      <c r="K47" s="177" t="s">
        <v>525</v>
      </c>
      <c r="L47" t="s">
        <v>553</v>
      </c>
      <c r="M47" s="177" t="s">
        <v>525</v>
      </c>
      <c r="N47" s="177" t="s">
        <v>520</v>
      </c>
      <c r="O47" s="177" t="s">
        <v>525</v>
      </c>
      <c r="P47" s="177" t="s">
        <v>525</v>
      </c>
      <c r="Q47" s="177" t="s">
        <v>525</v>
      </c>
      <c r="R47" s="177" t="s">
        <v>520</v>
      </c>
      <c r="S47">
        <v>0</v>
      </c>
      <c r="T47">
        <v>26</v>
      </c>
      <c r="U47" s="541">
        <v>0</v>
      </c>
      <c r="V47" s="541">
        <v>0</v>
      </c>
      <c r="W47" s="552">
        <v>0</v>
      </c>
      <c r="X47">
        <v>26</v>
      </c>
      <c r="Y47">
        <v>240</v>
      </c>
      <c r="Z47">
        <v>5.2</v>
      </c>
      <c r="AA47" t="s">
        <v>541</v>
      </c>
      <c r="AB47" t="s">
        <v>527</v>
      </c>
      <c r="AC47" t="s">
        <v>528</v>
      </c>
      <c r="AD47" s="177" t="s">
        <v>525</v>
      </c>
      <c r="AE47" s="177" t="s">
        <v>525</v>
      </c>
      <c r="AF47">
        <v>1</v>
      </c>
      <c r="AG47">
        <v>10</v>
      </c>
      <c r="AH47">
        <v>10.5</v>
      </c>
      <c r="AI47">
        <v>38.5</v>
      </c>
      <c r="AJ47">
        <v>39.5</v>
      </c>
    </row>
    <row r="48" spans="1:37">
      <c r="A48">
        <v>3</v>
      </c>
      <c r="B48" t="s">
        <v>25</v>
      </c>
      <c r="C48" s="176" t="s">
        <v>226</v>
      </c>
      <c r="D48" t="s">
        <v>227</v>
      </c>
      <c r="E48" s="177" t="s">
        <v>520</v>
      </c>
      <c r="F48" s="177" t="s">
        <v>520</v>
      </c>
      <c r="G48" t="s">
        <v>532</v>
      </c>
      <c r="H48" t="s">
        <v>124</v>
      </c>
      <c r="I48" t="s">
        <v>129</v>
      </c>
      <c r="J48" t="s">
        <v>395</v>
      </c>
      <c r="K48" s="177" t="s">
        <v>525</v>
      </c>
      <c r="L48" t="s">
        <v>553</v>
      </c>
      <c r="M48" s="177" t="s">
        <v>520</v>
      </c>
      <c r="N48" s="177" t="s">
        <v>525</v>
      </c>
      <c r="O48" s="177" t="s">
        <v>525</v>
      </c>
      <c r="P48" s="177" t="s">
        <v>525</v>
      </c>
      <c r="Q48" s="177" t="s">
        <v>520</v>
      </c>
      <c r="R48" s="177" t="s">
        <v>525</v>
      </c>
      <c r="S48">
        <v>20</v>
      </c>
      <c r="T48">
        <v>0</v>
      </c>
      <c r="U48" s="541">
        <v>0</v>
      </c>
      <c r="V48" s="541">
        <v>0</v>
      </c>
      <c r="W48" s="552">
        <v>20</v>
      </c>
      <c r="X48">
        <v>0</v>
      </c>
      <c r="Y48">
        <v>280</v>
      </c>
      <c r="Z48">
        <v>5.4</v>
      </c>
      <c r="AA48" t="s">
        <v>530</v>
      </c>
      <c r="AB48" t="s">
        <v>527</v>
      </c>
      <c r="AC48" t="s">
        <v>528</v>
      </c>
      <c r="AD48" s="177" t="s">
        <v>525</v>
      </c>
      <c r="AE48" s="177" t="s">
        <v>525</v>
      </c>
      <c r="AF48">
        <v>1</v>
      </c>
      <c r="AG48">
        <v>11</v>
      </c>
      <c r="AH48">
        <v>11</v>
      </c>
      <c r="AI48">
        <v>40.5</v>
      </c>
      <c r="AJ48">
        <v>40.5</v>
      </c>
    </row>
    <row r="49" spans="1:36">
      <c r="A49">
        <v>3</v>
      </c>
      <c r="B49" t="s">
        <v>12</v>
      </c>
      <c r="C49" s="176" t="s">
        <v>230</v>
      </c>
      <c r="D49" t="s">
        <v>231</v>
      </c>
      <c r="E49" s="177" t="s">
        <v>520</v>
      </c>
      <c r="F49" s="177" t="s">
        <v>520</v>
      </c>
      <c r="G49" t="s">
        <v>532</v>
      </c>
      <c r="H49" t="s">
        <v>129</v>
      </c>
      <c r="I49" t="s">
        <v>129</v>
      </c>
      <c r="J49" t="s">
        <v>395</v>
      </c>
      <c r="K49" s="177" t="s">
        <v>525</v>
      </c>
      <c r="L49" t="s">
        <v>554</v>
      </c>
      <c r="M49" s="177" t="s">
        <v>525</v>
      </c>
      <c r="N49" s="177" t="s">
        <v>520</v>
      </c>
      <c r="O49" s="177" t="s">
        <v>525</v>
      </c>
      <c r="P49" s="177" t="s">
        <v>525</v>
      </c>
      <c r="Q49" s="177" t="s">
        <v>525</v>
      </c>
      <c r="R49" s="177" t="s">
        <v>520</v>
      </c>
      <c r="S49">
        <v>0</v>
      </c>
      <c r="T49">
        <v>26</v>
      </c>
      <c r="U49" s="541">
        <v>0</v>
      </c>
      <c r="V49" s="541">
        <v>0</v>
      </c>
      <c r="W49" s="552">
        <v>0</v>
      </c>
      <c r="X49">
        <v>26</v>
      </c>
      <c r="Y49">
        <v>68</v>
      </c>
      <c r="Z49">
        <v>1.4</v>
      </c>
      <c r="AA49" t="s">
        <v>526</v>
      </c>
      <c r="AB49" t="s">
        <v>528</v>
      </c>
      <c r="AC49" t="s">
        <v>528</v>
      </c>
      <c r="AD49" s="177" t="s">
        <v>525</v>
      </c>
      <c r="AE49" s="177" t="s">
        <v>525</v>
      </c>
      <c r="AF49">
        <v>1</v>
      </c>
      <c r="AG49">
        <v>6</v>
      </c>
      <c r="AH49">
        <v>6</v>
      </c>
      <c r="AI49">
        <v>30.5</v>
      </c>
      <c r="AJ49">
        <v>30.5</v>
      </c>
    </row>
    <row r="50" spans="1:36">
      <c r="A50">
        <v>3</v>
      </c>
      <c r="B50" t="s">
        <v>12</v>
      </c>
      <c r="C50" s="176" t="s">
        <v>232</v>
      </c>
      <c r="D50" t="s">
        <v>233</v>
      </c>
      <c r="E50" s="177" t="s">
        <v>520</v>
      </c>
      <c r="F50" s="177" t="s">
        <v>520</v>
      </c>
      <c r="G50" t="s">
        <v>532</v>
      </c>
      <c r="H50" t="s">
        <v>124</v>
      </c>
      <c r="I50" t="s">
        <v>545</v>
      </c>
      <c r="J50" t="s">
        <v>395</v>
      </c>
      <c r="K50" s="177" t="s">
        <v>525</v>
      </c>
      <c r="L50" t="s">
        <v>554</v>
      </c>
      <c r="M50" s="177" t="s">
        <v>525</v>
      </c>
      <c r="N50" s="177" t="s">
        <v>525</v>
      </c>
      <c r="O50" s="177" t="s">
        <v>525</v>
      </c>
      <c r="P50" s="177" t="s">
        <v>520</v>
      </c>
      <c r="Q50" s="177" t="s">
        <v>525</v>
      </c>
      <c r="R50" s="177" t="s">
        <v>525</v>
      </c>
      <c r="S50">
        <v>0</v>
      </c>
      <c r="T50">
        <v>0</v>
      </c>
      <c r="U50" s="541">
        <v>0</v>
      </c>
      <c r="V50" s="541">
        <v>16</v>
      </c>
      <c r="W50" s="552">
        <v>0</v>
      </c>
      <c r="X50">
        <v>0</v>
      </c>
      <c r="Y50">
        <v>360</v>
      </c>
      <c r="Z50">
        <v>6.2</v>
      </c>
      <c r="AA50" t="s">
        <v>530</v>
      </c>
      <c r="AB50" t="s">
        <v>543</v>
      </c>
      <c r="AC50" t="s">
        <v>531</v>
      </c>
      <c r="AD50" s="177" t="s">
        <v>525</v>
      </c>
      <c r="AE50" s="177" t="s">
        <v>525</v>
      </c>
      <c r="AF50">
        <v>2</v>
      </c>
      <c r="AG50">
        <v>12</v>
      </c>
      <c r="AH50">
        <v>11</v>
      </c>
      <c r="AI50">
        <v>44.5</v>
      </c>
      <c r="AJ50">
        <v>53.5</v>
      </c>
    </row>
    <row r="51" spans="1:36">
      <c r="A51">
        <v>3</v>
      </c>
      <c r="B51" t="s">
        <v>28</v>
      </c>
      <c r="C51" s="176" t="s">
        <v>307</v>
      </c>
      <c r="D51" t="s">
        <v>308</v>
      </c>
      <c r="E51" s="177" t="s">
        <v>520</v>
      </c>
      <c r="F51" s="177" t="s">
        <v>520</v>
      </c>
      <c r="G51" t="s">
        <v>532</v>
      </c>
      <c r="H51" t="s">
        <v>121</v>
      </c>
      <c r="I51" t="s">
        <v>538</v>
      </c>
      <c r="J51" t="s">
        <v>395</v>
      </c>
      <c r="K51" s="177" t="s">
        <v>520</v>
      </c>
      <c r="L51" t="s">
        <v>554</v>
      </c>
      <c r="M51" s="177" t="s">
        <v>520</v>
      </c>
      <c r="N51" s="177" t="s">
        <v>525</v>
      </c>
      <c r="O51" s="177" t="s">
        <v>525</v>
      </c>
      <c r="P51" s="177" t="s">
        <v>525</v>
      </c>
      <c r="Q51" s="177" t="s">
        <v>520</v>
      </c>
      <c r="R51" s="177" t="s">
        <v>525</v>
      </c>
      <c r="S51">
        <v>26</v>
      </c>
      <c r="T51">
        <v>0</v>
      </c>
      <c r="U51" s="541">
        <v>0</v>
      </c>
      <c r="V51" s="541">
        <v>0</v>
      </c>
      <c r="W51" s="552">
        <v>26</v>
      </c>
      <c r="X51">
        <v>0</v>
      </c>
      <c r="Y51">
        <v>320</v>
      </c>
      <c r="Z51">
        <v>5.4</v>
      </c>
      <c r="AA51" t="s">
        <v>526</v>
      </c>
      <c r="AB51" t="s">
        <v>527</v>
      </c>
      <c r="AC51" t="s">
        <v>528</v>
      </c>
      <c r="AD51" s="177" t="s">
        <v>525</v>
      </c>
      <c r="AE51" s="177" t="s">
        <v>525</v>
      </c>
      <c r="AF51">
        <v>1</v>
      </c>
      <c r="AG51">
        <v>10</v>
      </c>
      <c r="AH51">
        <v>10</v>
      </c>
      <c r="AI51">
        <v>38.5</v>
      </c>
      <c r="AJ51">
        <v>38.5</v>
      </c>
    </row>
    <row r="52" spans="1:36">
      <c r="A52">
        <v>3</v>
      </c>
      <c r="B52" t="s">
        <v>28</v>
      </c>
      <c r="C52" s="176" t="s">
        <v>472</v>
      </c>
      <c r="D52" t="s">
        <v>473</v>
      </c>
      <c r="E52" s="177" t="s">
        <v>520</v>
      </c>
      <c r="F52" s="177" t="s">
        <v>525</v>
      </c>
      <c r="G52" t="s">
        <v>532</v>
      </c>
      <c r="H52" t="s">
        <v>124</v>
      </c>
      <c r="I52" t="s">
        <v>552</v>
      </c>
      <c r="J52" t="s">
        <v>395</v>
      </c>
      <c r="K52" s="177" t="s">
        <v>525</v>
      </c>
      <c r="L52" t="s">
        <v>554</v>
      </c>
      <c r="M52" s="177" t="s">
        <v>525</v>
      </c>
      <c r="N52" s="177" t="s">
        <v>525</v>
      </c>
      <c r="O52" s="177" t="s">
        <v>520</v>
      </c>
      <c r="P52" s="177" t="s">
        <v>525</v>
      </c>
      <c r="Q52" s="177" t="s">
        <v>525</v>
      </c>
      <c r="R52" s="177" t="s">
        <v>525</v>
      </c>
      <c r="S52">
        <v>0</v>
      </c>
      <c r="T52">
        <v>0</v>
      </c>
      <c r="U52" s="541">
        <v>26</v>
      </c>
      <c r="V52" s="541">
        <v>0</v>
      </c>
      <c r="W52" s="552">
        <v>0</v>
      </c>
      <c r="X52">
        <v>0</v>
      </c>
      <c r="Y52">
        <v>320</v>
      </c>
      <c r="Z52">
        <v>5.6</v>
      </c>
      <c r="AA52" t="s">
        <v>541</v>
      </c>
      <c r="AB52" t="s">
        <v>527</v>
      </c>
      <c r="AC52" t="s">
        <v>528</v>
      </c>
      <c r="AD52" s="177" t="s">
        <v>525</v>
      </c>
      <c r="AE52" s="177" t="s">
        <v>525</v>
      </c>
      <c r="AF52">
        <v>1</v>
      </c>
      <c r="AG52">
        <v>10.5</v>
      </c>
      <c r="AH52">
        <v>11</v>
      </c>
      <c r="AI52">
        <v>39.5</v>
      </c>
      <c r="AJ52">
        <v>40.5</v>
      </c>
    </row>
    <row r="53" spans="1:36">
      <c r="A53">
        <v>3</v>
      </c>
      <c r="B53" t="s">
        <v>29</v>
      </c>
      <c r="C53" s="176" t="s">
        <v>264</v>
      </c>
      <c r="D53" t="s">
        <v>265</v>
      </c>
      <c r="E53" s="177" t="s">
        <v>520</v>
      </c>
      <c r="F53" s="177" t="s">
        <v>520</v>
      </c>
      <c r="G53" t="s">
        <v>532</v>
      </c>
      <c r="H53" t="s">
        <v>121</v>
      </c>
      <c r="I53" t="s">
        <v>538</v>
      </c>
      <c r="J53" t="s">
        <v>393</v>
      </c>
      <c r="K53" s="177" t="s">
        <v>520</v>
      </c>
      <c r="L53" t="s">
        <v>555</v>
      </c>
      <c r="M53" s="177" t="s">
        <v>525</v>
      </c>
      <c r="N53" s="177" t="s">
        <v>520</v>
      </c>
      <c r="O53" s="177" t="s">
        <v>525</v>
      </c>
      <c r="P53" s="177" t="s">
        <v>520</v>
      </c>
      <c r="Q53" s="177" t="s">
        <v>525</v>
      </c>
      <c r="R53" s="177" t="s">
        <v>520</v>
      </c>
      <c r="S53">
        <v>0</v>
      </c>
      <c r="T53">
        <v>21</v>
      </c>
      <c r="U53" s="541">
        <v>0</v>
      </c>
      <c r="V53" s="541">
        <v>21</v>
      </c>
      <c r="W53" s="552">
        <v>0</v>
      </c>
      <c r="X53">
        <v>21</v>
      </c>
      <c r="Y53">
        <v>38</v>
      </c>
      <c r="Z53">
        <v>0.8</v>
      </c>
      <c r="AA53" t="s">
        <v>526</v>
      </c>
      <c r="AB53" t="s">
        <v>527</v>
      </c>
      <c r="AC53" t="s">
        <v>528</v>
      </c>
      <c r="AD53" s="177" t="s">
        <v>525</v>
      </c>
      <c r="AE53" s="177" t="s">
        <v>525</v>
      </c>
      <c r="AF53">
        <v>1</v>
      </c>
      <c r="AG53">
        <v>5.5</v>
      </c>
      <c r="AH53">
        <v>5.5</v>
      </c>
      <c r="AI53">
        <v>29.5</v>
      </c>
      <c r="AJ53">
        <v>29.5</v>
      </c>
    </row>
    <row r="54" spans="1:36">
      <c r="A54">
        <v>3</v>
      </c>
      <c r="B54" t="s">
        <v>29</v>
      </c>
      <c r="C54" s="176" t="s">
        <v>266</v>
      </c>
      <c r="D54" t="s">
        <v>267</v>
      </c>
      <c r="E54" s="177" t="s">
        <v>520</v>
      </c>
      <c r="F54" s="177" t="s">
        <v>520</v>
      </c>
      <c r="G54" t="s">
        <v>532</v>
      </c>
      <c r="H54" t="s">
        <v>129</v>
      </c>
      <c r="I54" t="s">
        <v>129</v>
      </c>
      <c r="J54" t="s">
        <v>395</v>
      </c>
      <c r="K54" s="177" t="s">
        <v>525</v>
      </c>
      <c r="L54" t="s">
        <v>555</v>
      </c>
      <c r="M54" s="177" t="s">
        <v>520</v>
      </c>
      <c r="N54" s="177" t="s">
        <v>525</v>
      </c>
      <c r="O54" s="177" t="s">
        <v>525</v>
      </c>
      <c r="P54" s="177" t="s">
        <v>525</v>
      </c>
      <c r="Q54" s="177" t="s">
        <v>520</v>
      </c>
      <c r="R54" s="177" t="s">
        <v>525</v>
      </c>
      <c r="S54">
        <v>21</v>
      </c>
      <c r="T54">
        <v>0</v>
      </c>
      <c r="U54" s="541">
        <v>0</v>
      </c>
      <c r="V54" s="541">
        <v>0</v>
      </c>
      <c r="W54" s="552">
        <v>21</v>
      </c>
      <c r="X54">
        <v>0</v>
      </c>
      <c r="Y54">
        <v>240</v>
      </c>
      <c r="Z54">
        <v>4.5999999999999996</v>
      </c>
      <c r="AA54" t="s">
        <v>526</v>
      </c>
      <c r="AB54" t="s">
        <v>527</v>
      </c>
      <c r="AC54" t="s">
        <v>528</v>
      </c>
      <c r="AD54" s="177" t="s">
        <v>525</v>
      </c>
      <c r="AE54" s="177" t="s">
        <v>520</v>
      </c>
      <c r="AF54">
        <v>1</v>
      </c>
      <c r="AG54">
        <v>9.5</v>
      </c>
      <c r="AH54">
        <v>9.5</v>
      </c>
      <c r="AI54">
        <v>37.5</v>
      </c>
      <c r="AJ54">
        <v>49.5</v>
      </c>
    </row>
    <row r="55" spans="1:36">
      <c r="A55">
        <v>3</v>
      </c>
      <c r="B55" t="s">
        <v>29</v>
      </c>
      <c r="C55" s="176" t="s">
        <v>432</v>
      </c>
      <c r="D55" t="s">
        <v>433</v>
      </c>
      <c r="E55" s="177" t="s">
        <v>520</v>
      </c>
      <c r="F55" s="177" t="s">
        <v>525</v>
      </c>
      <c r="G55" t="s">
        <v>532</v>
      </c>
      <c r="H55" t="s">
        <v>124</v>
      </c>
      <c r="I55" t="s">
        <v>545</v>
      </c>
      <c r="J55" t="s">
        <v>395</v>
      </c>
      <c r="K55" s="177" t="s">
        <v>525</v>
      </c>
      <c r="L55" t="s">
        <v>555</v>
      </c>
      <c r="M55" s="177" t="s">
        <v>525</v>
      </c>
      <c r="N55" s="177" t="s">
        <v>525</v>
      </c>
      <c r="O55" s="177" t="s">
        <v>520</v>
      </c>
      <c r="P55" s="177" t="s">
        <v>525</v>
      </c>
      <c r="Q55" s="177" t="s">
        <v>525</v>
      </c>
      <c r="R55" s="177" t="s">
        <v>525</v>
      </c>
      <c r="S55">
        <v>0</v>
      </c>
      <c r="T55">
        <v>0</v>
      </c>
      <c r="U55" s="541">
        <v>14</v>
      </c>
      <c r="V55" s="541">
        <v>0</v>
      </c>
      <c r="W55" s="552">
        <v>0</v>
      </c>
      <c r="X55">
        <v>0</v>
      </c>
      <c r="Y55">
        <v>94</v>
      </c>
      <c r="Z55">
        <v>1.8</v>
      </c>
      <c r="AA55" t="s">
        <v>530</v>
      </c>
      <c r="AB55" t="s">
        <v>531</v>
      </c>
      <c r="AC55" t="s">
        <v>531</v>
      </c>
      <c r="AD55" s="177" t="s">
        <v>525</v>
      </c>
      <c r="AE55" s="177" t="s">
        <v>525</v>
      </c>
      <c r="AF55">
        <v>2</v>
      </c>
      <c r="AG55">
        <v>7</v>
      </c>
      <c r="AH55">
        <v>7</v>
      </c>
      <c r="AI55">
        <v>41.5</v>
      </c>
      <c r="AJ55">
        <v>41.5</v>
      </c>
    </row>
    <row r="56" spans="1:36">
      <c r="A56">
        <v>3</v>
      </c>
      <c r="B56" t="s">
        <v>194</v>
      </c>
      <c r="C56" s="176" t="s">
        <v>411</v>
      </c>
      <c r="D56" t="s">
        <v>412</v>
      </c>
      <c r="E56" s="177" t="s">
        <v>520</v>
      </c>
      <c r="F56" s="177" t="s">
        <v>525</v>
      </c>
      <c r="G56" t="s">
        <v>532</v>
      </c>
      <c r="H56" t="s">
        <v>129</v>
      </c>
      <c r="I56" t="s">
        <v>129</v>
      </c>
      <c r="J56" t="s">
        <v>395</v>
      </c>
      <c r="K56" s="177" t="s">
        <v>520</v>
      </c>
      <c r="L56" t="s">
        <v>556</v>
      </c>
      <c r="M56" s="177" t="s">
        <v>525</v>
      </c>
      <c r="N56" s="177" t="s">
        <v>525</v>
      </c>
      <c r="O56" s="177" t="s">
        <v>520</v>
      </c>
      <c r="P56" s="177" t="s">
        <v>525</v>
      </c>
      <c r="Q56" s="177" t="s">
        <v>525</v>
      </c>
      <c r="R56" s="177" t="s">
        <v>525</v>
      </c>
      <c r="S56">
        <v>0</v>
      </c>
      <c r="T56">
        <v>0</v>
      </c>
      <c r="U56" s="541">
        <v>26</v>
      </c>
      <c r="V56" s="541">
        <v>0</v>
      </c>
      <c r="W56" s="552">
        <v>0</v>
      </c>
      <c r="X56">
        <v>0</v>
      </c>
      <c r="Y56">
        <v>152</v>
      </c>
      <c r="Z56">
        <v>2.8</v>
      </c>
      <c r="AA56" t="s">
        <v>541</v>
      </c>
      <c r="AB56" t="s">
        <v>527</v>
      </c>
      <c r="AC56" t="s">
        <v>528</v>
      </c>
      <c r="AD56" s="177" t="s">
        <v>525</v>
      </c>
      <c r="AE56" s="177" t="s">
        <v>525</v>
      </c>
      <c r="AF56">
        <v>1</v>
      </c>
      <c r="AG56">
        <v>8</v>
      </c>
      <c r="AH56">
        <v>8</v>
      </c>
      <c r="AI56">
        <v>34.5</v>
      </c>
      <c r="AJ56">
        <v>34.5</v>
      </c>
    </row>
    <row r="57" spans="1:36">
      <c r="A57">
        <v>3</v>
      </c>
      <c r="B57" t="s">
        <v>194</v>
      </c>
      <c r="C57" s="176" t="s">
        <v>413</v>
      </c>
      <c r="D57" t="s">
        <v>414</v>
      </c>
      <c r="E57" s="177" t="s">
        <v>520</v>
      </c>
      <c r="F57" s="177" t="s">
        <v>525</v>
      </c>
      <c r="G57" t="s">
        <v>539</v>
      </c>
      <c r="H57" t="s">
        <v>522</v>
      </c>
      <c r="I57" t="s">
        <v>536</v>
      </c>
      <c r="J57" t="s">
        <v>395</v>
      </c>
      <c r="K57" s="177" t="s">
        <v>520</v>
      </c>
      <c r="L57" t="s">
        <v>556</v>
      </c>
      <c r="M57" s="177" t="s">
        <v>520</v>
      </c>
      <c r="N57" s="177" t="s">
        <v>525</v>
      </c>
      <c r="O57" s="177" t="s">
        <v>525</v>
      </c>
      <c r="P57" s="177" t="s">
        <v>525</v>
      </c>
      <c r="Q57" s="177" t="s">
        <v>520</v>
      </c>
      <c r="R57" s="177" t="s">
        <v>525</v>
      </c>
      <c r="S57">
        <v>26</v>
      </c>
      <c r="T57">
        <v>0</v>
      </c>
      <c r="U57" s="541">
        <v>0</v>
      </c>
      <c r="V57" s="541">
        <v>0</v>
      </c>
      <c r="W57" s="552">
        <v>26</v>
      </c>
      <c r="X57">
        <v>0</v>
      </c>
      <c r="Y57">
        <v>106</v>
      </c>
      <c r="Z57">
        <v>2.4</v>
      </c>
      <c r="AA57" t="s">
        <v>526</v>
      </c>
      <c r="AB57" t="s">
        <v>527</v>
      </c>
      <c r="AC57" t="s">
        <v>528</v>
      </c>
      <c r="AD57" s="177" t="s">
        <v>525</v>
      </c>
      <c r="AE57" s="177" t="s">
        <v>525</v>
      </c>
      <c r="AF57">
        <v>1</v>
      </c>
      <c r="AG57">
        <v>7</v>
      </c>
      <c r="AH57">
        <v>7.5</v>
      </c>
      <c r="AI57">
        <v>32.5</v>
      </c>
      <c r="AJ57">
        <v>33.5</v>
      </c>
    </row>
    <row r="58" spans="1:36">
      <c r="A58">
        <v>3</v>
      </c>
      <c r="B58" t="s">
        <v>194</v>
      </c>
      <c r="C58" s="176" t="s">
        <v>196</v>
      </c>
      <c r="D58" t="s">
        <v>197</v>
      </c>
      <c r="E58" s="177" t="s">
        <v>520</v>
      </c>
      <c r="F58" s="177" t="s">
        <v>520</v>
      </c>
      <c r="G58" t="s">
        <v>532</v>
      </c>
      <c r="H58" t="s">
        <v>124</v>
      </c>
      <c r="I58" t="s">
        <v>545</v>
      </c>
      <c r="J58" t="s">
        <v>396</v>
      </c>
      <c r="K58" s="177" t="s">
        <v>525</v>
      </c>
      <c r="L58" t="s">
        <v>556</v>
      </c>
      <c r="M58" s="177" t="s">
        <v>520</v>
      </c>
      <c r="N58" s="177" t="s">
        <v>520</v>
      </c>
      <c r="O58" s="177" t="s">
        <v>520</v>
      </c>
      <c r="P58" s="177" t="s">
        <v>520</v>
      </c>
      <c r="Q58" s="177" t="s">
        <v>520</v>
      </c>
      <c r="R58" s="177" t="s">
        <v>520</v>
      </c>
      <c r="S58">
        <v>20</v>
      </c>
      <c r="T58">
        <v>20</v>
      </c>
      <c r="U58" s="541">
        <v>20</v>
      </c>
      <c r="V58" s="541">
        <v>20</v>
      </c>
      <c r="W58" s="552">
        <v>20</v>
      </c>
      <c r="X58">
        <v>20</v>
      </c>
      <c r="Y58">
        <v>340</v>
      </c>
      <c r="Z58">
        <v>6.6</v>
      </c>
      <c r="AA58" t="s">
        <v>530</v>
      </c>
      <c r="AB58" s="556" t="s">
        <v>543</v>
      </c>
      <c r="AC58" s="556" t="s">
        <v>543</v>
      </c>
      <c r="AD58" s="177" t="s">
        <v>525</v>
      </c>
      <c r="AE58" s="177" t="s">
        <v>525</v>
      </c>
      <c r="AF58">
        <v>1</v>
      </c>
      <c r="AG58">
        <v>12</v>
      </c>
      <c r="AH58">
        <v>12</v>
      </c>
      <c r="AI58">
        <v>42.5</v>
      </c>
      <c r="AJ58">
        <v>42.5</v>
      </c>
    </row>
    <row r="59" spans="1:36">
      <c r="A59">
        <v>3</v>
      </c>
      <c r="B59" t="s">
        <v>194</v>
      </c>
      <c r="C59" s="176" t="s">
        <v>198</v>
      </c>
      <c r="D59" t="s">
        <v>199</v>
      </c>
      <c r="E59" s="177" t="s">
        <v>520</v>
      </c>
      <c r="F59" s="177" t="s">
        <v>520</v>
      </c>
      <c r="G59" t="s">
        <v>532</v>
      </c>
      <c r="H59" t="s">
        <v>129</v>
      </c>
      <c r="I59" t="s">
        <v>129</v>
      </c>
      <c r="J59" t="s">
        <v>393</v>
      </c>
      <c r="K59" s="177" t="s">
        <v>520</v>
      </c>
      <c r="L59" t="s">
        <v>556</v>
      </c>
      <c r="M59" s="177" t="s">
        <v>525</v>
      </c>
      <c r="N59" s="177" t="s">
        <v>520</v>
      </c>
      <c r="O59" s="177" t="s">
        <v>525</v>
      </c>
      <c r="P59" s="177" t="s">
        <v>520</v>
      </c>
      <c r="Q59" s="177" t="s">
        <v>525</v>
      </c>
      <c r="R59" s="177" t="s">
        <v>520</v>
      </c>
      <c r="S59">
        <v>0</v>
      </c>
      <c r="T59">
        <v>26</v>
      </c>
      <c r="U59" s="541">
        <v>0</v>
      </c>
      <c r="V59" s="541">
        <v>26</v>
      </c>
      <c r="W59" s="552">
        <v>0</v>
      </c>
      <c r="X59">
        <v>26</v>
      </c>
      <c r="Y59">
        <v>80</v>
      </c>
      <c r="Z59">
        <v>1.8</v>
      </c>
      <c r="AA59" t="s">
        <v>526</v>
      </c>
      <c r="AB59" t="s">
        <v>527</v>
      </c>
      <c r="AC59" t="s">
        <v>528</v>
      </c>
      <c r="AD59" s="177" t="s">
        <v>525</v>
      </c>
      <c r="AE59" s="177" t="s">
        <v>525</v>
      </c>
      <c r="AF59">
        <v>1</v>
      </c>
      <c r="AG59">
        <v>6.5</v>
      </c>
      <c r="AH59">
        <v>6.5</v>
      </c>
      <c r="AI59">
        <v>31.5</v>
      </c>
      <c r="AJ59">
        <v>31.5</v>
      </c>
    </row>
    <row r="60" spans="1:36">
      <c r="A60">
        <v>3</v>
      </c>
      <c r="B60" t="s">
        <v>27</v>
      </c>
      <c r="C60" s="176" t="s">
        <v>209</v>
      </c>
      <c r="D60" t="s">
        <v>210</v>
      </c>
      <c r="E60" s="177" t="s">
        <v>520</v>
      </c>
      <c r="F60" s="177" t="s">
        <v>520</v>
      </c>
      <c r="G60" t="s">
        <v>521</v>
      </c>
      <c r="H60" t="s">
        <v>522</v>
      </c>
      <c r="I60" t="s">
        <v>523</v>
      </c>
      <c r="J60" t="s">
        <v>395</v>
      </c>
      <c r="K60" s="177" t="s">
        <v>520</v>
      </c>
      <c r="L60" t="s">
        <v>557</v>
      </c>
      <c r="M60" s="177" t="s">
        <v>525</v>
      </c>
      <c r="N60" s="177" t="s">
        <v>525</v>
      </c>
      <c r="O60" s="177" t="s">
        <v>525</v>
      </c>
      <c r="P60" s="177" t="s">
        <v>520</v>
      </c>
      <c r="Q60" s="177" t="s">
        <v>525</v>
      </c>
      <c r="R60" s="177" t="s">
        <v>525</v>
      </c>
      <c r="S60">
        <v>0</v>
      </c>
      <c r="T60">
        <v>0</v>
      </c>
      <c r="U60" s="541">
        <v>0</v>
      </c>
      <c r="V60" s="541">
        <v>6</v>
      </c>
      <c r="W60" s="552">
        <v>0</v>
      </c>
      <c r="X60">
        <v>0</v>
      </c>
      <c r="Y60">
        <v>580</v>
      </c>
      <c r="Z60">
        <v>10.6</v>
      </c>
      <c r="AA60" t="s">
        <v>526</v>
      </c>
      <c r="AB60" t="s">
        <v>527</v>
      </c>
      <c r="AC60" t="s">
        <v>528</v>
      </c>
      <c r="AD60" s="177" t="s">
        <v>525</v>
      </c>
      <c r="AE60" s="177" t="s">
        <v>525</v>
      </c>
      <c r="AF60">
        <v>1</v>
      </c>
      <c r="AG60">
        <v>15.5</v>
      </c>
      <c r="AH60">
        <v>15.5</v>
      </c>
      <c r="AI60">
        <v>49.5</v>
      </c>
      <c r="AJ60">
        <v>49.5</v>
      </c>
    </row>
    <row r="61" spans="1:36">
      <c r="A61">
        <v>3</v>
      </c>
      <c r="B61" t="s">
        <v>27</v>
      </c>
      <c r="C61" s="176" t="s">
        <v>415</v>
      </c>
      <c r="D61" t="s">
        <v>416</v>
      </c>
      <c r="E61" s="177" t="s">
        <v>520</v>
      </c>
      <c r="F61" s="177" t="s">
        <v>525</v>
      </c>
      <c r="G61" t="s">
        <v>532</v>
      </c>
      <c r="H61" t="s">
        <v>129</v>
      </c>
      <c r="I61" t="s">
        <v>129</v>
      </c>
      <c r="J61" t="s">
        <v>395</v>
      </c>
      <c r="K61" s="177" t="s">
        <v>520</v>
      </c>
      <c r="L61" t="s">
        <v>557</v>
      </c>
      <c r="M61" s="177" t="s">
        <v>525</v>
      </c>
      <c r="N61" s="177" t="s">
        <v>520</v>
      </c>
      <c r="O61" s="177" t="s">
        <v>525</v>
      </c>
      <c r="P61" s="177" t="s">
        <v>525</v>
      </c>
      <c r="Q61" s="177" t="s">
        <v>525</v>
      </c>
      <c r="R61" s="177" t="s">
        <v>520</v>
      </c>
      <c r="S61">
        <v>0</v>
      </c>
      <c r="T61">
        <v>21</v>
      </c>
      <c r="U61" s="541">
        <v>0</v>
      </c>
      <c r="V61" s="541">
        <v>0</v>
      </c>
      <c r="W61" s="552">
        <v>0</v>
      </c>
      <c r="X61">
        <v>21</v>
      </c>
      <c r="Y61">
        <v>340</v>
      </c>
      <c r="Z61">
        <v>6</v>
      </c>
      <c r="AA61" t="s">
        <v>526</v>
      </c>
      <c r="AB61" t="s">
        <v>527</v>
      </c>
      <c r="AC61" t="s">
        <v>528</v>
      </c>
      <c r="AD61" s="177" t="s">
        <v>525</v>
      </c>
      <c r="AE61" s="177" t="s">
        <v>525</v>
      </c>
      <c r="AF61">
        <v>1</v>
      </c>
      <c r="AG61">
        <v>11</v>
      </c>
      <c r="AH61">
        <v>11</v>
      </c>
      <c r="AI61">
        <v>40.5</v>
      </c>
      <c r="AJ61">
        <v>40.5</v>
      </c>
    </row>
    <row r="62" spans="1:36">
      <c r="A62">
        <v>3</v>
      </c>
      <c r="B62" t="s">
        <v>27</v>
      </c>
      <c r="C62" s="176" t="s">
        <v>417</v>
      </c>
      <c r="D62" t="s">
        <v>418</v>
      </c>
      <c r="E62" s="177" t="s">
        <v>520</v>
      </c>
      <c r="F62" s="177" t="s">
        <v>525</v>
      </c>
      <c r="G62" t="s">
        <v>521</v>
      </c>
      <c r="H62" t="s">
        <v>121</v>
      </c>
      <c r="I62" t="s">
        <v>538</v>
      </c>
      <c r="J62" t="s">
        <v>393</v>
      </c>
      <c r="K62" s="177" t="s">
        <v>520</v>
      </c>
      <c r="L62" t="s">
        <v>557</v>
      </c>
      <c r="M62" s="177" t="s">
        <v>520</v>
      </c>
      <c r="N62" s="177" t="s">
        <v>525</v>
      </c>
      <c r="O62" s="177" t="s">
        <v>520</v>
      </c>
      <c r="P62" s="177" t="s">
        <v>525</v>
      </c>
      <c r="Q62" s="177" t="s">
        <v>520</v>
      </c>
      <c r="R62" s="177" t="s">
        <v>525</v>
      </c>
      <c r="S62">
        <v>21</v>
      </c>
      <c r="T62">
        <v>0</v>
      </c>
      <c r="U62" s="541">
        <v>21</v>
      </c>
      <c r="V62" s="541">
        <v>0</v>
      </c>
      <c r="W62" s="552">
        <v>21</v>
      </c>
      <c r="X62">
        <v>0</v>
      </c>
      <c r="Y62">
        <v>220</v>
      </c>
      <c r="Z62">
        <v>3.6</v>
      </c>
      <c r="AA62" t="s">
        <v>526</v>
      </c>
      <c r="AB62" t="s">
        <v>527</v>
      </c>
      <c r="AC62" t="s">
        <v>528</v>
      </c>
      <c r="AD62" s="177" t="s">
        <v>525</v>
      </c>
      <c r="AE62" s="177" t="s">
        <v>525</v>
      </c>
      <c r="AF62">
        <v>1</v>
      </c>
      <c r="AG62">
        <v>8.5</v>
      </c>
      <c r="AH62">
        <v>8.5</v>
      </c>
      <c r="AI62">
        <v>35.5</v>
      </c>
      <c r="AJ62">
        <v>35.5</v>
      </c>
    </row>
    <row r="63" spans="1:36">
      <c r="A63">
        <v>4</v>
      </c>
      <c r="B63" t="s">
        <v>34</v>
      </c>
      <c r="C63" s="176" t="s">
        <v>403</v>
      </c>
      <c r="D63" t="s">
        <v>401</v>
      </c>
      <c r="E63" s="177" t="s">
        <v>520</v>
      </c>
      <c r="F63" s="177" t="s">
        <v>525</v>
      </c>
      <c r="G63" t="s">
        <v>521</v>
      </c>
      <c r="H63" t="s">
        <v>522</v>
      </c>
      <c r="I63" t="s">
        <v>523</v>
      </c>
      <c r="J63" t="s">
        <v>402</v>
      </c>
      <c r="K63" s="177" t="s">
        <v>520</v>
      </c>
      <c r="L63" t="s">
        <v>558</v>
      </c>
      <c r="M63" s="177" t="s">
        <v>525</v>
      </c>
      <c r="N63" s="177" t="s">
        <v>525</v>
      </c>
      <c r="O63" s="177" t="s">
        <v>525</v>
      </c>
      <c r="P63" s="177" t="s">
        <v>525</v>
      </c>
      <c r="Q63" s="177" t="s">
        <v>525</v>
      </c>
      <c r="R63" s="177" t="s">
        <v>525</v>
      </c>
      <c r="S63">
        <v>0</v>
      </c>
      <c r="T63">
        <v>0</v>
      </c>
      <c r="U63" s="541">
        <v>0</v>
      </c>
      <c r="V63" s="541">
        <v>0</v>
      </c>
      <c r="W63" s="552">
        <v>0</v>
      </c>
      <c r="X63">
        <v>0</v>
      </c>
      <c r="Y63">
        <v>660</v>
      </c>
      <c r="Z63">
        <v>10.199999999999999</v>
      </c>
      <c r="AA63" t="s">
        <v>526</v>
      </c>
      <c r="AB63" t="s">
        <v>527</v>
      </c>
      <c r="AC63" t="s">
        <v>528</v>
      </c>
      <c r="AD63" s="177" t="s">
        <v>525</v>
      </c>
      <c r="AE63" s="177" t="s">
        <v>525</v>
      </c>
      <c r="AF63">
        <v>1</v>
      </c>
      <c r="AG63">
        <v>15</v>
      </c>
      <c r="AH63">
        <v>15</v>
      </c>
      <c r="AI63">
        <v>48.5</v>
      </c>
      <c r="AJ63">
        <v>48.5</v>
      </c>
    </row>
    <row r="64" spans="1:36">
      <c r="A64">
        <v>4</v>
      </c>
      <c r="B64" t="s">
        <v>34</v>
      </c>
      <c r="C64" s="176" t="s">
        <v>397</v>
      </c>
      <c r="D64" t="s">
        <v>398</v>
      </c>
      <c r="E64" s="177" t="s">
        <v>525</v>
      </c>
      <c r="F64" s="177" t="s">
        <v>525</v>
      </c>
      <c r="G64" t="s">
        <v>532</v>
      </c>
      <c r="H64" t="s">
        <v>129</v>
      </c>
      <c r="I64" t="s">
        <v>129</v>
      </c>
      <c r="J64" t="s">
        <v>395</v>
      </c>
      <c r="K64" s="177" t="s">
        <v>525</v>
      </c>
      <c r="L64" t="s">
        <v>558</v>
      </c>
      <c r="M64" s="177" t="s">
        <v>525</v>
      </c>
      <c r="N64" s="177" t="s">
        <v>525</v>
      </c>
      <c r="O64" s="177" t="s">
        <v>520</v>
      </c>
      <c r="P64" s="177" t="s">
        <v>525</v>
      </c>
      <c r="Q64" s="177" t="s">
        <v>525</v>
      </c>
      <c r="R64" s="177" t="s">
        <v>525</v>
      </c>
      <c r="S64">
        <v>0</v>
      </c>
      <c r="T64">
        <v>0</v>
      </c>
      <c r="U64" s="541">
        <v>26</v>
      </c>
      <c r="V64" s="541">
        <v>0</v>
      </c>
      <c r="W64" s="552">
        <v>0</v>
      </c>
      <c r="X64">
        <v>0</v>
      </c>
      <c r="Y64">
        <v>240</v>
      </c>
      <c r="Z64">
        <v>3.2</v>
      </c>
      <c r="AA64" t="s">
        <v>526</v>
      </c>
      <c r="AB64" t="s">
        <v>527</v>
      </c>
      <c r="AC64" t="s">
        <v>528</v>
      </c>
      <c r="AD64" s="177" t="s">
        <v>525</v>
      </c>
      <c r="AE64" s="177" t="s">
        <v>525</v>
      </c>
      <c r="AF64">
        <v>1</v>
      </c>
      <c r="AG64">
        <v>8</v>
      </c>
      <c r="AH64">
        <v>8</v>
      </c>
      <c r="AI64">
        <v>34.5</v>
      </c>
      <c r="AJ64">
        <v>34.5</v>
      </c>
    </row>
    <row r="65" spans="1:36">
      <c r="A65">
        <v>4</v>
      </c>
      <c r="B65" t="s">
        <v>34</v>
      </c>
      <c r="C65" s="176" t="s">
        <v>142</v>
      </c>
      <c r="D65" t="s">
        <v>143</v>
      </c>
      <c r="E65" s="177" t="s">
        <v>520</v>
      </c>
      <c r="F65" s="177" t="s">
        <v>520</v>
      </c>
      <c r="G65" t="s">
        <v>532</v>
      </c>
      <c r="H65" t="s">
        <v>129</v>
      </c>
      <c r="I65" t="s">
        <v>129</v>
      </c>
      <c r="J65" t="s">
        <v>393</v>
      </c>
      <c r="K65" s="177" t="s">
        <v>520</v>
      </c>
      <c r="L65" t="s">
        <v>558</v>
      </c>
      <c r="M65" s="177" t="s">
        <v>525</v>
      </c>
      <c r="N65" s="177" t="s">
        <v>520</v>
      </c>
      <c r="O65" s="177" t="s">
        <v>525</v>
      </c>
      <c r="P65" s="177" t="s">
        <v>520</v>
      </c>
      <c r="Q65" s="177" t="s">
        <v>525</v>
      </c>
      <c r="R65" s="177" t="s">
        <v>520</v>
      </c>
      <c r="S65">
        <v>0</v>
      </c>
      <c r="T65">
        <v>26</v>
      </c>
      <c r="U65" s="541">
        <v>0</v>
      </c>
      <c r="V65" s="541">
        <v>26</v>
      </c>
      <c r="W65" s="552">
        <v>0</v>
      </c>
      <c r="X65">
        <v>26</v>
      </c>
      <c r="Y65">
        <v>194</v>
      </c>
      <c r="Z65">
        <v>3.4</v>
      </c>
      <c r="AA65" t="s">
        <v>526</v>
      </c>
      <c r="AB65" t="s">
        <v>527</v>
      </c>
      <c r="AC65" t="s">
        <v>528</v>
      </c>
      <c r="AD65" s="177" t="s">
        <v>525</v>
      </c>
      <c r="AE65" s="177" t="s">
        <v>525</v>
      </c>
      <c r="AF65">
        <v>1</v>
      </c>
      <c r="AG65">
        <v>8</v>
      </c>
      <c r="AH65">
        <v>8</v>
      </c>
      <c r="AI65">
        <v>34.5</v>
      </c>
      <c r="AJ65">
        <v>34.5</v>
      </c>
    </row>
    <row r="66" spans="1:36">
      <c r="A66">
        <v>4</v>
      </c>
      <c r="B66" t="s">
        <v>34</v>
      </c>
      <c r="C66" s="176" t="s">
        <v>399</v>
      </c>
      <c r="D66" t="s">
        <v>400</v>
      </c>
      <c r="E66" s="177" t="s">
        <v>520</v>
      </c>
      <c r="F66" s="177" t="s">
        <v>525</v>
      </c>
      <c r="G66" t="s">
        <v>521</v>
      </c>
      <c r="H66" t="s">
        <v>124</v>
      </c>
      <c r="I66" t="s">
        <v>129</v>
      </c>
      <c r="J66" t="s">
        <v>395</v>
      </c>
      <c r="K66" s="177" t="s">
        <v>525</v>
      </c>
      <c r="L66" t="s">
        <v>558</v>
      </c>
      <c r="M66" s="177" t="s">
        <v>520</v>
      </c>
      <c r="N66" s="177" t="s">
        <v>525</v>
      </c>
      <c r="O66" s="177" t="s">
        <v>525</v>
      </c>
      <c r="P66" s="177" t="s">
        <v>525</v>
      </c>
      <c r="Q66" s="177" t="s">
        <v>520</v>
      </c>
      <c r="R66" s="177" t="s">
        <v>525</v>
      </c>
      <c r="S66">
        <v>20</v>
      </c>
      <c r="T66">
        <v>0</v>
      </c>
      <c r="U66" s="541">
        <v>0</v>
      </c>
      <c r="V66" s="541">
        <v>0</v>
      </c>
      <c r="W66" s="552">
        <v>20</v>
      </c>
      <c r="X66">
        <v>0</v>
      </c>
      <c r="Y66">
        <v>140</v>
      </c>
      <c r="Z66">
        <v>2.6</v>
      </c>
      <c r="AA66" t="s">
        <v>530</v>
      </c>
      <c r="AB66" t="s">
        <v>528</v>
      </c>
      <c r="AC66" t="s">
        <v>528</v>
      </c>
      <c r="AD66" s="177" t="s">
        <v>525</v>
      </c>
      <c r="AE66" s="177" t="s">
        <v>525</v>
      </c>
      <c r="AF66">
        <v>1</v>
      </c>
      <c r="AG66">
        <v>8</v>
      </c>
      <c r="AH66">
        <v>8</v>
      </c>
      <c r="AI66">
        <v>34.5</v>
      </c>
      <c r="AJ66">
        <v>34.5</v>
      </c>
    </row>
    <row r="67" spans="1:36">
      <c r="A67">
        <v>4</v>
      </c>
      <c r="B67" t="s">
        <v>34</v>
      </c>
      <c r="C67" s="176" t="s">
        <v>144</v>
      </c>
      <c r="D67" t="s">
        <v>145</v>
      </c>
      <c r="E67" s="177" t="s">
        <v>520</v>
      </c>
      <c r="F67" s="177" t="s">
        <v>520</v>
      </c>
      <c r="G67" t="s">
        <v>532</v>
      </c>
      <c r="H67" t="s">
        <v>124</v>
      </c>
      <c r="I67" t="s">
        <v>536</v>
      </c>
      <c r="J67" t="s">
        <v>396</v>
      </c>
      <c r="K67" s="177" t="s">
        <v>525</v>
      </c>
      <c r="L67" t="s">
        <v>558</v>
      </c>
      <c r="M67" s="177" t="s">
        <v>520</v>
      </c>
      <c r="N67" s="177" t="s">
        <v>520</v>
      </c>
      <c r="O67" s="177" t="s">
        <v>520</v>
      </c>
      <c r="P67" s="177" t="s">
        <v>520</v>
      </c>
      <c r="Q67" s="177" t="s">
        <v>520</v>
      </c>
      <c r="R67" s="177" t="s">
        <v>520</v>
      </c>
      <c r="S67">
        <v>16</v>
      </c>
      <c r="T67">
        <v>16</v>
      </c>
      <c r="U67" s="541">
        <v>16</v>
      </c>
      <c r="V67" s="541">
        <v>16</v>
      </c>
      <c r="W67" s="552">
        <v>16</v>
      </c>
      <c r="X67">
        <v>16</v>
      </c>
      <c r="Y67">
        <v>130</v>
      </c>
      <c r="Z67">
        <v>2.2000000000000002</v>
      </c>
      <c r="AA67" t="s">
        <v>530</v>
      </c>
      <c r="AB67" t="s">
        <v>528</v>
      </c>
      <c r="AC67" t="s">
        <v>528</v>
      </c>
      <c r="AD67" s="177" t="s">
        <v>525</v>
      </c>
      <c r="AE67" s="177" t="s">
        <v>525</v>
      </c>
      <c r="AF67">
        <v>1</v>
      </c>
      <c r="AG67">
        <v>7.5</v>
      </c>
      <c r="AH67">
        <v>8</v>
      </c>
      <c r="AI67">
        <v>33.5</v>
      </c>
      <c r="AJ67">
        <v>34.5</v>
      </c>
    </row>
    <row r="68" spans="1:36">
      <c r="A68">
        <v>4</v>
      </c>
      <c r="B68" t="s">
        <v>32</v>
      </c>
      <c r="C68" s="176" t="s">
        <v>179</v>
      </c>
      <c r="D68" t="s">
        <v>180</v>
      </c>
      <c r="E68" s="177" t="s">
        <v>520</v>
      </c>
      <c r="F68" s="177" t="s">
        <v>520</v>
      </c>
      <c r="G68" t="s">
        <v>532</v>
      </c>
      <c r="H68" t="s">
        <v>121</v>
      </c>
      <c r="I68" t="s">
        <v>538</v>
      </c>
      <c r="J68" t="s">
        <v>393</v>
      </c>
      <c r="K68" s="177" t="s">
        <v>520</v>
      </c>
      <c r="L68" t="s">
        <v>559</v>
      </c>
      <c r="M68" s="177" t="s">
        <v>520</v>
      </c>
      <c r="N68" s="177" t="s">
        <v>525</v>
      </c>
      <c r="O68" s="177" t="s">
        <v>520</v>
      </c>
      <c r="P68" s="177" t="s">
        <v>525</v>
      </c>
      <c r="Q68" s="177" t="s">
        <v>520</v>
      </c>
      <c r="R68" s="177" t="s">
        <v>525</v>
      </c>
      <c r="S68">
        <v>24</v>
      </c>
      <c r="T68">
        <v>0</v>
      </c>
      <c r="U68" s="541">
        <v>24</v>
      </c>
      <c r="V68" s="541">
        <v>0</v>
      </c>
      <c r="W68" s="552">
        <v>24</v>
      </c>
      <c r="X68">
        <v>0</v>
      </c>
      <c r="Y68">
        <v>28</v>
      </c>
      <c r="Z68">
        <v>0.8</v>
      </c>
      <c r="AA68" t="s">
        <v>526</v>
      </c>
      <c r="AB68" t="s">
        <v>527</v>
      </c>
      <c r="AC68" t="s">
        <v>528</v>
      </c>
      <c r="AD68" s="177" t="s">
        <v>525</v>
      </c>
      <c r="AE68" s="177" t="s">
        <v>525</v>
      </c>
      <c r="AF68">
        <v>1</v>
      </c>
      <c r="AG68">
        <v>5.5</v>
      </c>
      <c r="AH68">
        <v>5.5</v>
      </c>
      <c r="AI68">
        <v>29.5</v>
      </c>
      <c r="AJ68">
        <v>29.5</v>
      </c>
    </row>
    <row r="69" spans="1:36">
      <c r="A69">
        <v>4</v>
      </c>
      <c r="B69" t="s">
        <v>32</v>
      </c>
      <c r="C69" s="176" t="s">
        <v>181</v>
      </c>
      <c r="D69" t="s">
        <v>182</v>
      </c>
      <c r="E69" s="177" t="s">
        <v>520</v>
      </c>
      <c r="F69" s="177" t="s">
        <v>520</v>
      </c>
      <c r="G69" t="s">
        <v>521</v>
      </c>
      <c r="H69" t="s">
        <v>124</v>
      </c>
      <c r="I69" t="s">
        <v>545</v>
      </c>
      <c r="J69" t="s">
        <v>395</v>
      </c>
      <c r="K69" s="177" t="s">
        <v>525</v>
      </c>
      <c r="L69" t="s">
        <v>559</v>
      </c>
      <c r="M69" s="177" t="s">
        <v>525</v>
      </c>
      <c r="N69" s="177" t="s">
        <v>525</v>
      </c>
      <c r="O69" s="177" t="s">
        <v>525</v>
      </c>
      <c r="P69" s="177" t="s">
        <v>520</v>
      </c>
      <c r="Q69" s="177" t="s">
        <v>525</v>
      </c>
      <c r="R69" s="177" t="s">
        <v>525</v>
      </c>
      <c r="S69">
        <v>0</v>
      </c>
      <c r="T69">
        <v>0</v>
      </c>
      <c r="U69" s="541">
        <v>0</v>
      </c>
      <c r="V69" s="541">
        <v>21</v>
      </c>
      <c r="W69" s="552">
        <v>0</v>
      </c>
      <c r="X69">
        <v>0</v>
      </c>
      <c r="Y69">
        <v>150</v>
      </c>
      <c r="Z69">
        <v>2.6</v>
      </c>
      <c r="AA69" t="s">
        <v>541</v>
      </c>
      <c r="AB69" t="s">
        <v>527</v>
      </c>
      <c r="AC69" t="s">
        <v>528</v>
      </c>
      <c r="AD69" s="177" t="s">
        <v>525</v>
      </c>
      <c r="AE69" s="177" t="s">
        <v>520</v>
      </c>
      <c r="AF69">
        <v>1</v>
      </c>
      <c r="AG69">
        <v>7.5</v>
      </c>
      <c r="AH69">
        <v>8</v>
      </c>
      <c r="AI69">
        <v>33.5</v>
      </c>
      <c r="AJ69">
        <v>43.5</v>
      </c>
    </row>
    <row r="70" spans="1:36">
      <c r="A70">
        <v>4</v>
      </c>
      <c r="B70" t="s">
        <v>32</v>
      </c>
      <c r="C70" s="176" t="s">
        <v>183</v>
      </c>
      <c r="D70" t="s">
        <v>184</v>
      </c>
      <c r="E70" s="177" t="s">
        <v>520</v>
      </c>
      <c r="F70" s="177" t="s">
        <v>520</v>
      </c>
      <c r="G70" t="s">
        <v>560</v>
      </c>
      <c r="H70" t="s">
        <v>522</v>
      </c>
      <c r="I70" t="s">
        <v>523</v>
      </c>
      <c r="J70" t="s">
        <v>410</v>
      </c>
      <c r="K70" s="177" t="s">
        <v>525</v>
      </c>
      <c r="L70" t="s">
        <v>559</v>
      </c>
      <c r="M70" s="177" t="s">
        <v>525</v>
      </c>
      <c r="N70" s="177" t="s">
        <v>525</v>
      </c>
      <c r="O70" s="177" t="s">
        <v>525</v>
      </c>
      <c r="P70" s="177" t="s">
        <v>525</v>
      </c>
      <c r="Q70" s="177" t="s">
        <v>525</v>
      </c>
      <c r="R70" s="177" t="s">
        <v>525</v>
      </c>
      <c r="S70">
        <v>0</v>
      </c>
      <c r="T70">
        <v>0</v>
      </c>
      <c r="U70" s="541">
        <v>0</v>
      </c>
      <c r="V70" s="541">
        <v>0</v>
      </c>
      <c r="W70" s="552">
        <v>0</v>
      </c>
      <c r="X70">
        <v>0</v>
      </c>
      <c r="Y70">
        <v>178</v>
      </c>
      <c r="Z70">
        <v>3.6</v>
      </c>
      <c r="AA70" t="s">
        <v>526</v>
      </c>
      <c r="AB70" t="s">
        <v>527</v>
      </c>
      <c r="AC70" t="s">
        <v>528</v>
      </c>
      <c r="AD70" s="177" t="s">
        <v>525</v>
      </c>
      <c r="AE70" s="177" t="s">
        <v>525</v>
      </c>
      <c r="AF70">
        <v>1</v>
      </c>
      <c r="AG70">
        <v>8.5</v>
      </c>
      <c r="AH70">
        <v>8.5</v>
      </c>
      <c r="AI70">
        <v>35.5</v>
      </c>
      <c r="AJ70">
        <v>35.5</v>
      </c>
    </row>
    <row r="71" spans="1:36">
      <c r="A71">
        <v>4</v>
      </c>
      <c r="B71" t="s">
        <v>33</v>
      </c>
      <c r="C71" s="176" t="s">
        <v>460</v>
      </c>
      <c r="D71" t="s">
        <v>461</v>
      </c>
      <c r="E71" s="177" t="s">
        <v>525</v>
      </c>
      <c r="F71" s="177" t="s">
        <v>525</v>
      </c>
      <c r="G71" t="s">
        <v>532</v>
      </c>
      <c r="H71" t="s">
        <v>124</v>
      </c>
      <c r="I71" t="s">
        <v>536</v>
      </c>
      <c r="J71" t="s">
        <v>395</v>
      </c>
      <c r="K71" s="177" t="s">
        <v>525</v>
      </c>
      <c r="L71" t="s">
        <v>561</v>
      </c>
      <c r="M71" s="177" t="s">
        <v>525</v>
      </c>
      <c r="N71" s="177" t="s">
        <v>520</v>
      </c>
      <c r="O71" s="177" t="s">
        <v>525</v>
      </c>
      <c r="P71" s="177" t="s">
        <v>525</v>
      </c>
      <c r="Q71" s="177" t="s">
        <v>525</v>
      </c>
      <c r="R71" s="177" t="s">
        <v>520</v>
      </c>
      <c r="S71">
        <v>0</v>
      </c>
      <c r="T71">
        <v>12</v>
      </c>
      <c r="U71" s="541">
        <v>0</v>
      </c>
      <c r="V71" s="541">
        <v>0</v>
      </c>
      <c r="W71" s="552">
        <v>0</v>
      </c>
      <c r="X71">
        <v>12</v>
      </c>
      <c r="Y71">
        <v>220</v>
      </c>
      <c r="Z71">
        <v>4.5999999999999996</v>
      </c>
      <c r="AA71" t="s">
        <v>530</v>
      </c>
      <c r="AB71" t="s">
        <v>562</v>
      </c>
      <c r="AC71" t="s">
        <v>562</v>
      </c>
      <c r="AD71" s="177" t="s">
        <v>525</v>
      </c>
      <c r="AE71" s="177" t="s">
        <v>525</v>
      </c>
      <c r="AF71">
        <v>1</v>
      </c>
      <c r="AG71">
        <v>10</v>
      </c>
      <c r="AH71">
        <v>10.5</v>
      </c>
      <c r="AI71">
        <v>38.5</v>
      </c>
      <c r="AJ71">
        <v>39.5</v>
      </c>
    </row>
    <row r="72" spans="1:36">
      <c r="A72">
        <v>4</v>
      </c>
      <c r="B72" t="s">
        <v>33</v>
      </c>
      <c r="C72" s="176" t="s">
        <v>462</v>
      </c>
      <c r="D72" t="s">
        <v>463</v>
      </c>
      <c r="E72" s="177" t="s">
        <v>520</v>
      </c>
      <c r="F72" s="177" t="s">
        <v>525</v>
      </c>
      <c r="G72" t="s">
        <v>532</v>
      </c>
      <c r="H72" t="s">
        <v>124</v>
      </c>
      <c r="I72" t="s">
        <v>536</v>
      </c>
      <c r="J72" t="s">
        <v>395</v>
      </c>
      <c r="K72" s="177" t="s">
        <v>525</v>
      </c>
      <c r="L72" t="s">
        <v>561</v>
      </c>
      <c r="M72" s="177" t="s">
        <v>525</v>
      </c>
      <c r="N72" s="177" t="s">
        <v>525</v>
      </c>
      <c r="O72" s="177" t="s">
        <v>520</v>
      </c>
      <c r="P72" s="177" t="s">
        <v>525</v>
      </c>
      <c r="Q72" s="177" t="s">
        <v>525</v>
      </c>
      <c r="R72" s="177" t="s">
        <v>525</v>
      </c>
      <c r="S72">
        <v>0</v>
      </c>
      <c r="T72">
        <v>0</v>
      </c>
      <c r="U72" s="541">
        <v>12</v>
      </c>
      <c r="V72" s="541">
        <v>0</v>
      </c>
      <c r="W72" s="552">
        <v>0</v>
      </c>
      <c r="X72">
        <v>0</v>
      </c>
      <c r="Y72">
        <v>240</v>
      </c>
      <c r="Z72">
        <v>3.6</v>
      </c>
      <c r="AA72" t="s">
        <v>530</v>
      </c>
      <c r="AB72" t="s">
        <v>562</v>
      </c>
      <c r="AC72" t="s">
        <v>562</v>
      </c>
      <c r="AD72" s="177" t="s">
        <v>525</v>
      </c>
      <c r="AE72" s="177" t="s">
        <v>525</v>
      </c>
      <c r="AF72">
        <v>1</v>
      </c>
      <c r="AG72">
        <v>9</v>
      </c>
      <c r="AH72">
        <v>9.5</v>
      </c>
      <c r="AI72">
        <v>36.5</v>
      </c>
      <c r="AJ72">
        <v>37.5</v>
      </c>
    </row>
    <row r="73" spans="1:36">
      <c r="A73">
        <v>4</v>
      </c>
      <c r="B73" t="s">
        <v>33</v>
      </c>
      <c r="C73" s="176" t="s">
        <v>464</v>
      </c>
      <c r="D73" t="s">
        <v>465</v>
      </c>
      <c r="E73" s="177" t="s">
        <v>520</v>
      </c>
      <c r="F73" s="177" t="s">
        <v>525</v>
      </c>
      <c r="G73" t="s">
        <v>521</v>
      </c>
      <c r="H73" t="s">
        <v>522</v>
      </c>
      <c r="I73" t="s">
        <v>523</v>
      </c>
      <c r="J73" t="s">
        <v>395</v>
      </c>
      <c r="K73" s="177" t="s">
        <v>520</v>
      </c>
      <c r="L73" t="s">
        <v>561</v>
      </c>
      <c r="M73" s="177" t="s">
        <v>525</v>
      </c>
      <c r="N73" s="177" t="s">
        <v>525</v>
      </c>
      <c r="O73" s="177" t="s">
        <v>525</v>
      </c>
      <c r="P73" s="177" t="s">
        <v>520</v>
      </c>
      <c r="Q73" s="177" t="s">
        <v>525</v>
      </c>
      <c r="R73" s="177" t="s">
        <v>525</v>
      </c>
      <c r="S73">
        <v>0</v>
      </c>
      <c r="T73">
        <v>0</v>
      </c>
      <c r="U73" s="541">
        <v>0</v>
      </c>
      <c r="V73" s="541">
        <v>6</v>
      </c>
      <c r="W73" s="552">
        <v>0</v>
      </c>
      <c r="X73">
        <v>0</v>
      </c>
      <c r="Y73">
        <v>600</v>
      </c>
      <c r="Z73">
        <v>8.8000000000000007</v>
      </c>
      <c r="AA73" t="s">
        <v>526</v>
      </c>
      <c r="AB73" t="s">
        <v>527</v>
      </c>
      <c r="AC73" t="s">
        <v>562</v>
      </c>
      <c r="AD73" s="177" t="s">
        <v>525</v>
      </c>
      <c r="AE73" s="177" t="s">
        <v>525</v>
      </c>
      <c r="AF73">
        <v>1</v>
      </c>
      <c r="AG73">
        <v>13.5</v>
      </c>
      <c r="AH73">
        <v>14</v>
      </c>
      <c r="AI73">
        <v>45.5</v>
      </c>
      <c r="AJ73">
        <v>46.5</v>
      </c>
    </row>
    <row r="74" spans="1:36">
      <c r="A74">
        <v>4</v>
      </c>
      <c r="B74" t="s">
        <v>33</v>
      </c>
      <c r="C74" s="176" t="s">
        <v>309</v>
      </c>
      <c r="D74" t="s">
        <v>310</v>
      </c>
      <c r="E74" s="177" t="s">
        <v>520</v>
      </c>
      <c r="F74" s="177" t="s">
        <v>520</v>
      </c>
      <c r="G74" t="s">
        <v>532</v>
      </c>
      <c r="H74" t="s">
        <v>124</v>
      </c>
      <c r="I74" t="s">
        <v>536</v>
      </c>
      <c r="J74" t="s">
        <v>395</v>
      </c>
      <c r="K74" s="177" t="s">
        <v>525</v>
      </c>
      <c r="L74" t="s">
        <v>561</v>
      </c>
      <c r="M74" s="177" t="s">
        <v>520</v>
      </c>
      <c r="N74" s="177" t="s">
        <v>525</v>
      </c>
      <c r="O74" s="177" t="s">
        <v>525</v>
      </c>
      <c r="P74" s="177" t="s">
        <v>525</v>
      </c>
      <c r="Q74" s="177" t="s">
        <v>520</v>
      </c>
      <c r="R74" s="177" t="s">
        <v>525</v>
      </c>
      <c r="S74">
        <v>12</v>
      </c>
      <c r="T74">
        <v>0</v>
      </c>
      <c r="U74" s="541">
        <v>0</v>
      </c>
      <c r="V74" s="541">
        <v>0</v>
      </c>
      <c r="W74" s="552">
        <v>12</v>
      </c>
      <c r="X74">
        <v>0</v>
      </c>
      <c r="Y74">
        <v>620</v>
      </c>
      <c r="Z74">
        <v>9.1999999999999993</v>
      </c>
      <c r="AA74" t="s">
        <v>530</v>
      </c>
      <c r="AB74" t="s">
        <v>562</v>
      </c>
      <c r="AC74" t="s">
        <v>562</v>
      </c>
      <c r="AD74" s="177" t="s">
        <v>525</v>
      </c>
      <c r="AE74" s="177" t="s">
        <v>525</v>
      </c>
      <c r="AF74">
        <v>1</v>
      </c>
      <c r="AG74">
        <v>15</v>
      </c>
      <c r="AH74">
        <v>15</v>
      </c>
      <c r="AI74">
        <v>48.5</v>
      </c>
      <c r="AJ74">
        <v>48.5</v>
      </c>
    </row>
    <row r="75" spans="1:36">
      <c r="A75">
        <v>5</v>
      </c>
      <c r="B75" t="s">
        <v>39</v>
      </c>
      <c r="C75" s="176" t="s">
        <v>438</v>
      </c>
      <c r="D75" t="s">
        <v>439</v>
      </c>
      <c r="E75" s="177" t="s">
        <v>525</v>
      </c>
      <c r="F75" s="177" t="s">
        <v>525</v>
      </c>
      <c r="G75" t="s">
        <v>532</v>
      </c>
      <c r="H75" t="s">
        <v>129</v>
      </c>
      <c r="I75" t="s">
        <v>536</v>
      </c>
      <c r="J75" t="s">
        <v>395</v>
      </c>
      <c r="K75" s="177" t="s">
        <v>525</v>
      </c>
      <c r="L75" t="s">
        <v>563</v>
      </c>
      <c r="M75" s="177" t="s">
        <v>525</v>
      </c>
      <c r="N75" s="177" t="s">
        <v>525</v>
      </c>
      <c r="O75" s="177" t="s">
        <v>525</v>
      </c>
      <c r="P75" s="177" t="s">
        <v>520</v>
      </c>
      <c r="Q75" s="177" t="s">
        <v>525</v>
      </c>
      <c r="R75" s="177" t="s">
        <v>525</v>
      </c>
      <c r="S75">
        <v>0</v>
      </c>
      <c r="T75">
        <v>0</v>
      </c>
      <c r="U75" s="541">
        <v>0</v>
      </c>
      <c r="V75" s="541">
        <v>23</v>
      </c>
      <c r="W75" s="552">
        <v>0</v>
      </c>
      <c r="X75">
        <v>0</v>
      </c>
      <c r="Y75">
        <v>144</v>
      </c>
      <c r="Z75">
        <v>2.4</v>
      </c>
      <c r="AA75" t="s">
        <v>541</v>
      </c>
      <c r="AB75" t="s">
        <v>528</v>
      </c>
      <c r="AC75" t="s">
        <v>528</v>
      </c>
      <c r="AD75" s="177" t="s">
        <v>525</v>
      </c>
      <c r="AE75" s="177" t="s">
        <v>525</v>
      </c>
      <c r="AF75">
        <v>1</v>
      </c>
      <c r="AG75">
        <v>7.5</v>
      </c>
      <c r="AH75">
        <v>7.5</v>
      </c>
      <c r="AI75">
        <v>33.5</v>
      </c>
      <c r="AJ75">
        <v>33.5</v>
      </c>
    </row>
    <row r="76" spans="1:36">
      <c r="A76">
        <v>5</v>
      </c>
      <c r="B76" t="s">
        <v>39</v>
      </c>
      <c r="C76" s="176" t="s">
        <v>440</v>
      </c>
      <c r="D76" t="s">
        <v>441</v>
      </c>
      <c r="E76" s="177" t="s">
        <v>520</v>
      </c>
      <c r="F76" s="177" t="s">
        <v>525</v>
      </c>
      <c r="G76" t="s">
        <v>560</v>
      </c>
      <c r="H76" t="s">
        <v>121</v>
      </c>
      <c r="I76" t="s">
        <v>538</v>
      </c>
      <c r="J76" t="s">
        <v>395</v>
      </c>
      <c r="K76" s="177" t="s">
        <v>525</v>
      </c>
      <c r="L76" t="s">
        <v>563</v>
      </c>
      <c r="M76" s="177" t="s">
        <v>525</v>
      </c>
      <c r="N76" s="177" t="s">
        <v>525</v>
      </c>
      <c r="O76" s="177" t="s">
        <v>520</v>
      </c>
      <c r="P76" s="177" t="s">
        <v>525</v>
      </c>
      <c r="Q76" s="177" t="s">
        <v>525</v>
      </c>
      <c r="R76" s="177" t="s">
        <v>525</v>
      </c>
      <c r="S76">
        <v>0</v>
      </c>
      <c r="T76">
        <v>0</v>
      </c>
      <c r="U76" s="541">
        <v>23</v>
      </c>
      <c r="V76" s="541">
        <v>0</v>
      </c>
      <c r="W76" s="552">
        <v>0</v>
      </c>
      <c r="X76">
        <v>0</v>
      </c>
      <c r="Y76">
        <v>24</v>
      </c>
      <c r="Z76">
        <v>0.6</v>
      </c>
      <c r="AA76" t="s">
        <v>526</v>
      </c>
      <c r="AB76" t="s">
        <v>528</v>
      </c>
      <c r="AC76" t="s">
        <v>528</v>
      </c>
      <c r="AD76" s="177" t="s">
        <v>520</v>
      </c>
      <c r="AE76" s="177" t="s">
        <v>520</v>
      </c>
      <c r="AF76">
        <v>1</v>
      </c>
      <c r="AG76">
        <v>5.5</v>
      </c>
      <c r="AH76">
        <v>5.5</v>
      </c>
      <c r="AI76">
        <v>33.5</v>
      </c>
      <c r="AJ76">
        <v>33.5</v>
      </c>
    </row>
    <row r="77" spans="1:36">
      <c r="A77">
        <v>5</v>
      </c>
      <c r="B77" t="s">
        <v>39</v>
      </c>
      <c r="C77" s="176" t="s">
        <v>273</v>
      </c>
      <c r="D77" t="s">
        <v>274</v>
      </c>
      <c r="E77" s="177" t="s">
        <v>520</v>
      </c>
      <c r="F77" s="177" t="s">
        <v>520</v>
      </c>
      <c r="G77" t="s">
        <v>532</v>
      </c>
      <c r="H77" t="s">
        <v>124</v>
      </c>
      <c r="I77" t="s">
        <v>129</v>
      </c>
      <c r="J77" t="s">
        <v>395</v>
      </c>
      <c r="K77" s="177" t="s">
        <v>525</v>
      </c>
      <c r="L77" t="s">
        <v>563</v>
      </c>
      <c r="M77" s="177" t="s">
        <v>520</v>
      </c>
      <c r="N77" s="177" t="s">
        <v>525</v>
      </c>
      <c r="O77" s="177" t="s">
        <v>525</v>
      </c>
      <c r="P77" s="177" t="s">
        <v>525</v>
      </c>
      <c r="Q77" s="177" t="s">
        <v>520</v>
      </c>
      <c r="R77" s="177" t="s">
        <v>525</v>
      </c>
      <c r="S77">
        <v>23</v>
      </c>
      <c r="T77">
        <v>0</v>
      </c>
      <c r="U77" s="541">
        <v>0</v>
      </c>
      <c r="V77" s="541">
        <v>0</v>
      </c>
      <c r="W77" s="552">
        <v>23</v>
      </c>
      <c r="X77">
        <v>0</v>
      </c>
      <c r="Y77">
        <v>240</v>
      </c>
      <c r="Z77">
        <v>4</v>
      </c>
      <c r="AA77" t="s">
        <v>530</v>
      </c>
      <c r="AB77" t="s">
        <v>531</v>
      </c>
      <c r="AC77" t="s">
        <v>531</v>
      </c>
      <c r="AD77" s="177" t="s">
        <v>525</v>
      </c>
      <c r="AE77" s="177" t="s">
        <v>525</v>
      </c>
      <c r="AF77">
        <v>2</v>
      </c>
      <c r="AG77">
        <v>9</v>
      </c>
      <c r="AH77">
        <v>9</v>
      </c>
      <c r="AI77">
        <v>47.5</v>
      </c>
      <c r="AJ77">
        <v>47.5</v>
      </c>
    </row>
    <row r="78" spans="1:36">
      <c r="A78">
        <v>5</v>
      </c>
      <c r="B78" t="s">
        <v>39</v>
      </c>
      <c r="C78" s="176" t="s">
        <v>275</v>
      </c>
      <c r="D78" t="s">
        <v>754</v>
      </c>
      <c r="E78" s="177" t="s">
        <v>520</v>
      </c>
      <c r="F78" s="177" t="s">
        <v>520</v>
      </c>
      <c r="G78" t="s">
        <v>532</v>
      </c>
      <c r="H78" t="s">
        <v>522</v>
      </c>
      <c r="I78" t="s">
        <v>523</v>
      </c>
      <c r="J78" t="s">
        <v>395</v>
      </c>
      <c r="K78" s="177" t="s">
        <v>520</v>
      </c>
      <c r="L78" t="s">
        <v>563</v>
      </c>
      <c r="M78" s="177" t="s">
        <v>525</v>
      </c>
      <c r="N78" s="177" t="s">
        <v>520</v>
      </c>
      <c r="O78" s="177" t="s">
        <v>525</v>
      </c>
      <c r="P78" s="177" t="s">
        <v>525</v>
      </c>
      <c r="Q78" s="177" t="s">
        <v>525</v>
      </c>
      <c r="R78" s="177" t="s">
        <v>520</v>
      </c>
      <c r="S78">
        <v>0</v>
      </c>
      <c r="T78">
        <v>6</v>
      </c>
      <c r="U78" s="541">
        <v>0</v>
      </c>
      <c r="V78" s="541">
        <v>0</v>
      </c>
      <c r="W78" s="552">
        <v>0</v>
      </c>
      <c r="X78">
        <v>6</v>
      </c>
      <c r="Y78">
        <v>340</v>
      </c>
      <c r="Z78">
        <v>5.6</v>
      </c>
      <c r="AA78" t="s">
        <v>541</v>
      </c>
      <c r="AB78" t="s">
        <v>527</v>
      </c>
      <c r="AC78" t="s">
        <v>528</v>
      </c>
      <c r="AD78" s="177" t="s">
        <v>525</v>
      </c>
      <c r="AE78" s="177" t="s">
        <v>520</v>
      </c>
      <c r="AF78">
        <v>1</v>
      </c>
      <c r="AG78">
        <v>10.5</v>
      </c>
      <c r="AH78">
        <v>11</v>
      </c>
      <c r="AI78">
        <v>39.5</v>
      </c>
      <c r="AJ78">
        <v>55.5</v>
      </c>
    </row>
    <row r="79" spans="1:36">
      <c r="A79">
        <v>5</v>
      </c>
      <c r="B79" t="s">
        <v>37</v>
      </c>
      <c r="C79" s="176" t="s">
        <v>234</v>
      </c>
      <c r="D79" t="s">
        <v>235</v>
      </c>
      <c r="E79" s="177" t="s">
        <v>520</v>
      </c>
      <c r="F79" s="177" t="s">
        <v>520</v>
      </c>
      <c r="G79" t="s">
        <v>532</v>
      </c>
      <c r="H79" t="s">
        <v>129</v>
      </c>
      <c r="I79" t="s">
        <v>129</v>
      </c>
      <c r="J79" t="s">
        <v>423</v>
      </c>
      <c r="K79" s="177" t="s">
        <v>525</v>
      </c>
      <c r="L79" t="s">
        <v>564</v>
      </c>
      <c r="M79" s="177" t="s">
        <v>520</v>
      </c>
      <c r="N79" s="177" t="s">
        <v>525</v>
      </c>
      <c r="O79" s="177" t="s">
        <v>525</v>
      </c>
      <c r="P79" s="177" t="s">
        <v>525</v>
      </c>
      <c r="Q79" s="177" t="s">
        <v>525</v>
      </c>
      <c r="R79" s="177" t="s">
        <v>525</v>
      </c>
      <c r="S79">
        <v>23</v>
      </c>
      <c r="T79">
        <v>0</v>
      </c>
      <c r="U79" s="541">
        <v>0</v>
      </c>
      <c r="V79" s="541">
        <v>0</v>
      </c>
      <c r="W79" s="552">
        <v>0</v>
      </c>
      <c r="X79">
        <v>0</v>
      </c>
      <c r="Y79">
        <v>300</v>
      </c>
      <c r="Z79">
        <v>5.6</v>
      </c>
      <c r="AA79" t="s">
        <v>541</v>
      </c>
      <c r="AB79" t="s">
        <v>528</v>
      </c>
      <c r="AC79" t="s">
        <v>528</v>
      </c>
      <c r="AD79" s="177" t="s">
        <v>525</v>
      </c>
      <c r="AE79" s="177" t="s">
        <v>525</v>
      </c>
      <c r="AF79">
        <v>1</v>
      </c>
      <c r="AG79">
        <v>10.5</v>
      </c>
      <c r="AH79">
        <v>11</v>
      </c>
      <c r="AI79">
        <v>39.5</v>
      </c>
      <c r="AJ79">
        <v>40.5</v>
      </c>
    </row>
    <row r="80" spans="1:36">
      <c r="A80">
        <v>5</v>
      </c>
      <c r="B80" t="s">
        <v>37</v>
      </c>
      <c r="C80" s="176" t="s">
        <v>236</v>
      </c>
      <c r="D80" t="s">
        <v>237</v>
      </c>
      <c r="E80" s="177" t="s">
        <v>520</v>
      </c>
      <c r="F80" s="177" t="s">
        <v>520</v>
      </c>
      <c r="G80" t="s">
        <v>532</v>
      </c>
      <c r="H80" t="s">
        <v>124</v>
      </c>
      <c r="I80" t="s">
        <v>129</v>
      </c>
      <c r="J80" t="s">
        <v>396</v>
      </c>
      <c r="K80" s="177" t="s">
        <v>525</v>
      </c>
      <c r="L80" t="s">
        <v>564</v>
      </c>
      <c r="M80" s="177" t="s">
        <v>520</v>
      </c>
      <c r="N80" s="177" t="s">
        <v>520</v>
      </c>
      <c r="O80" s="177" t="s">
        <v>520</v>
      </c>
      <c r="P80" s="177" t="s">
        <v>520</v>
      </c>
      <c r="Q80" s="177" t="s">
        <v>520</v>
      </c>
      <c r="R80" s="177" t="s">
        <v>520</v>
      </c>
      <c r="S80">
        <v>21</v>
      </c>
      <c r="T80">
        <v>21</v>
      </c>
      <c r="U80" s="541">
        <v>21</v>
      </c>
      <c r="V80" s="541">
        <v>21</v>
      </c>
      <c r="W80" s="552">
        <v>21</v>
      </c>
      <c r="X80">
        <v>21</v>
      </c>
      <c r="Y80">
        <v>134</v>
      </c>
      <c r="Z80">
        <v>2.4</v>
      </c>
      <c r="AA80" t="s">
        <v>530</v>
      </c>
      <c r="AB80" t="s">
        <v>543</v>
      </c>
      <c r="AC80" t="s">
        <v>543</v>
      </c>
      <c r="AD80" s="177" t="s">
        <v>525</v>
      </c>
      <c r="AE80" s="177" t="s">
        <v>525</v>
      </c>
      <c r="AF80">
        <v>1</v>
      </c>
      <c r="AG80">
        <v>8.5</v>
      </c>
      <c r="AH80">
        <v>8.5</v>
      </c>
      <c r="AI80">
        <v>37.5</v>
      </c>
      <c r="AJ80">
        <v>37.5</v>
      </c>
    </row>
    <row r="81" spans="1:36">
      <c r="A81">
        <v>5</v>
      </c>
      <c r="B81" t="s">
        <v>35</v>
      </c>
      <c r="C81" s="176" t="s">
        <v>426</v>
      </c>
      <c r="D81" t="s">
        <v>427</v>
      </c>
      <c r="E81" s="177" t="s">
        <v>525</v>
      </c>
      <c r="F81" s="177" t="s">
        <v>525</v>
      </c>
      <c r="G81" t="s">
        <v>521</v>
      </c>
      <c r="H81" t="s">
        <v>539</v>
      </c>
      <c r="I81" t="s">
        <v>536</v>
      </c>
      <c r="J81" t="s">
        <v>395</v>
      </c>
      <c r="K81" s="177" t="s">
        <v>525</v>
      </c>
      <c r="L81" t="s">
        <v>565</v>
      </c>
      <c r="M81" s="177" t="s">
        <v>525</v>
      </c>
      <c r="N81" s="177" t="s">
        <v>525</v>
      </c>
      <c r="O81" s="177" t="s">
        <v>520</v>
      </c>
      <c r="P81" s="177" t="s">
        <v>525</v>
      </c>
      <c r="Q81" s="177" t="s">
        <v>525</v>
      </c>
      <c r="R81" s="177" t="s">
        <v>525</v>
      </c>
      <c r="S81">
        <v>0</v>
      </c>
      <c r="T81">
        <v>0</v>
      </c>
      <c r="U81" s="541">
        <v>18</v>
      </c>
      <c r="V81" s="541">
        <v>0</v>
      </c>
      <c r="W81" s="552">
        <v>0</v>
      </c>
      <c r="X81">
        <v>0</v>
      </c>
      <c r="Y81">
        <v>380</v>
      </c>
      <c r="Z81">
        <v>8</v>
      </c>
      <c r="AA81" t="s">
        <v>541</v>
      </c>
      <c r="AB81" t="s">
        <v>527</v>
      </c>
      <c r="AC81" t="s">
        <v>528</v>
      </c>
      <c r="AD81" s="177" t="s">
        <v>525</v>
      </c>
      <c r="AE81" s="177" t="s">
        <v>525</v>
      </c>
      <c r="AF81">
        <v>1</v>
      </c>
      <c r="AG81">
        <v>13</v>
      </c>
      <c r="AH81">
        <v>13</v>
      </c>
      <c r="AI81">
        <v>44.5</v>
      </c>
      <c r="AJ81">
        <v>44.5</v>
      </c>
    </row>
    <row r="82" spans="1:36">
      <c r="A82">
        <v>5</v>
      </c>
      <c r="B82" t="s">
        <v>35</v>
      </c>
      <c r="C82" s="176" t="s">
        <v>238</v>
      </c>
      <c r="D82" t="s">
        <v>239</v>
      </c>
      <c r="E82" s="177" t="s">
        <v>520</v>
      </c>
      <c r="F82" s="177" t="s">
        <v>520</v>
      </c>
      <c r="G82" t="s">
        <v>532</v>
      </c>
      <c r="H82" t="s">
        <v>129</v>
      </c>
      <c r="I82" t="s">
        <v>129</v>
      </c>
      <c r="J82" t="s">
        <v>395</v>
      </c>
      <c r="K82" s="177" t="s">
        <v>520</v>
      </c>
      <c r="L82" t="s">
        <v>565</v>
      </c>
      <c r="M82" s="177" t="s">
        <v>520</v>
      </c>
      <c r="N82" s="177" t="s">
        <v>525</v>
      </c>
      <c r="O82" s="177" t="s">
        <v>525</v>
      </c>
      <c r="P82" s="177" t="s">
        <v>525</v>
      </c>
      <c r="Q82" s="177" t="s">
        <v>520</v>
      </c>
      <c r="R82" s="177" t="s">
        <v>525</v>
      </c>
      <c r="S82">
        <v>18</v>
      </c>
      <c r="T82">
        <v>0</v>
      </c>
      <c r="U82" s="541">
        <v>0</v>
      </c>
      <c r="V82" s="541">
        <v>0</v>
      </c>
      <c r="W82" s="552">
        <v>18</v>
      </c>
      <c r="X82">
        <v>0</v>
      </c>
      <c r="Y82">
        <v>380</v>
      </c>
      <c r="Z82">
        <v>8.1999999999999993</v>
      </c>
      <c r="AA82" t="s">
        <v>526</v>
      </c>
      <c r="AB82" t="s">
        <v>527</v>
      </c>
      <c r="AC82" t="s">
        <v>528</v>
      </c>
      <c r="AD82" s="177" t="s">
        <v>525</v>
      </c>
      <c r="AE82" s="177" t="s">
        <v>525</v>
      </c>
      <c r="AF82">
        <v>1</v>
      </c>
      <c r="AG82">
        <v>13</v>
      </c>
      <c r="AH82">
        <v>13</v>
      </c>
      <c r="AI82">
        <v>44.5</v>
      </c>
      <c r="AJ82">
        <v>44.5</v>
      </c>
    </row>
    <row r="83" spans="1:36">
      <c r="A83">
        <v>5</v>
      </c>
      <c r="B83" t="s">
        <v>35</v>
      </c>
      <c r="C83" s="176" t="s">
        <v>424</v>
      </c>
      <c r="D83" t="s">
        <v>425</v>
      </c>
      <c r="E83" s="177" t="s">
        <v>520</v>
      </c>
      <c r="F83" s="177" t="s">
        <v>525</v>
      </c>
      <c r="G83" t="s">
        <v>521</v>
      </c>
      <c r="H83" t="s">
        <v>522</v>
      </c>
      <c r="I83" t="s">
        <v>523</v>
      </c>
      <c r="J83" t="s">
        <v>395</v>
      </c>
      <c r="K83" s="177" t="s">
        <v>525</v>
      </c>
      <c r="L83" t="s">
        <v>565</v>
      </c>
      <c r="M83" s="177" t="s">
        <v>525</v>
      </c>
      <c r="N83" s="177" t="s">
        <v>525</v>
      </c>
      <c r="O83" s="177" t="s">
        <v>525</v>
      </c>
      <c r="P83" s="177" t="s">
        <v>520</v>
      </c>
      <c r="Q83" s="177" t="s">
        <v>525</v>
      </c>
      <c r="R83" s="177" t="s">
        <v>525</v>
      </c>
      <c r="S83">
        <v>0</v>
      </c>
      <c r="T83">
        <v>0</v>
      </c>
      <c r="U83" s="541">
        <v>0</v>
      </c>
      <c r="V83" s="541">
        <v>6</v>
      </c>
      <c r="W83" s="552">
        <v>0</v>
      </c>
      <c r="X83">
        <v>0</v>
      </c>
      <c r="Y83">
        <v>340</v>
      </c>
      <c r="Z83">
        <v>6.8</v>
      </c>
      <c r="AA83" t="s">
        <v>541</v>
      </c>
      <c r="AB83" t="s">
        <v>527</v>
      </c>
      <c r="AC83" t="s">
        <v>528</v>
      </c>
      <c r="AD83" s="177" t="s">
        <v>525</v>
      </c>
      <c r="AE83" s="177" t="s">
        <v>520</v>
      </c>
      <c r="AF83">
        <v>1</v>
      </c>
      <c r="AG83">
        <v>12</v>
      </c>
      <c r="AH83">
        <v>12</v>
      </c>
      <c r="AI83">
        <v>42.5</v>
      </c>
      <c r="AJ83">
        <v>60.5</v>
      </c>
    </row>
    <row r="84" spans="1:36">
      <c r="A84">
        <v>5</v>
      </c>
      <c r="B84" t="s">
        <v>35</v>
      </c>
      <c r="C84" s="176" t="s">
        <v>240</v>
      </c>
      <c r="D84" t="s">
        <v>241</v>
      </c>
      <c r="E84" s="177" t="s">
        <v>520</v>
      </c>
      <c r="F84" s="177" t="s">
        <v>520</v>
      </c>
      <c r="G84" t="s">
        <v>521</v>
      </c>
      <c r="H84" t="s">
        <v>522</v>
      </c>
      <c r="I84" t="s">
        <v>523</v>
      </c>
      <c r="J84" t="s">
        <v>395</v>
      </c>
      <c r="K84" s="177" t="s">
        <v>520</v>
      </c>
      <c r="L84" t="s">
        <v>565</v>
      </c>
      <c r="M84" s="177" t="s">
        <v>525</v>
      </c>
      <c r="N84" s="177" t="s">
        <v>520</v>
      </c>
      <c r="O84" s="177" t="s">
        <v>525</v>
      </c>
      <c r="P84" s="177" t="s">
        <v>525</v>
      </c>
      <c r="Q84" s="177" t="s">
        <v>525</v>
      </c>
      <c r="R84" s="177" t="s">
        <v>520</v>
      </c>
      <c r="S84">
        <v>0</v>
      </c>
      <c r="T84">
        <v>6</v>
      </c>
      <c r="U84" s="541">
        <v>0</v>
      </c>
      <c r="V84" s="541">
        <v>0</v>
      </c>
      <c r="W84" s="552">
        <v>0</v>
      </c>
      <c r="X84">
        <v>6</v>
      </c>
      <c r="Y84">
        <v>260</v>
      </c>
      <c r="Z84">
        <v>6.2</v>
      </c>
      <c r="AA84" t="s">
        <v>526</v>
      </c>
      <c r="AB84" t="s">
        <v>527</v>
      </c>
      <c r="AC84" t="s">
        <v>528</v>
      </c>
      <c r="AD84" s="177" t="s">
        <v>525</v>
      </c>
      <c r="AE84" s="177" t="s">
        <v>525</v>
      </c>
      <c r="AF84">
        <v>1</v>
      </c>
      <c r="AG84">
        <v>11</v>
      </c>
      <c r="AH84">
        <v>11</v>
      </c>
      <c r="AI84">
        <v>40.5</v>
      </c>
      <c r="AJ84">
        <v>40.5</v>
      </c>
    </row>
    <row r="85" spans="1:36">
      <c r="A85">
        <v>5</v>
      </c>
      <c r="B85" t="s">
        <v>38</v>
      </c>
      <c r="C85" s="176" t="s">
        <v>262</v>
      </c>
      <c r="D85" t="s">
        <v>263</v>
      </c>
      <c r="E85" s="177" t="s">
        <v>520</v>
      </c>
      <c r="F85" s="177" t="s">
        <v>520</v>
      </c>
      <c r="G85" t="s">
        <v>532</v>
      </c>
      <c r="H85" t="s">
        <v>121</v>
      </c>
      <c r="I85" t="s">
        <v>533</v>
      </c>
      <c r="J85" t="s">
        <v>395</v>
      </c>
      <c r="K85" s="177" t="s">
        <v>520</v>
      </c>
      <c r="L85" t="s">
        <v>566</v>
      </c>
      <c r="M85" s="177" t="s">
        <v>525</v>
      </c>
      <c r="N85" s="177" t="s">
        <v>520</v>
      </c>
      <c r="O85" s="177" t="s">
        <v>525</v>
      </c>
      <c r="P85" s="177" t="s">
        <v>525</v>
      </c>
      <c r="Q85" s="177" t="s">
        <v>525</v>
      </c>
      <c r="R85" s="177" t="s">
        <v>520</v>
      </c>
      <c r="S85">
        <v>0</v>
      </c>
      <c r="T85">
        <v>20</v>
      </c>
      <c r="U85" s="541">
        <v>0</v>
      </c>
      <c r="V85" s="541">
        <v>0</v>
      </c>
      <c r="W85" s="552">
        <v>0</v>
      </c>
      <c r="X85">
        <v>20</v>
      </c>
      <c r="Y85">
        <v>200</v>
      </c>
      <c r="Z85">
        <v>3.4</v>
      </c>
      <c r="AA85" t="s">
        <v>526</v>
      </c>
      <c r="AB85" t="s">
        <v>527</v>
      </c>
      <c r="AC85" t="s">
        <v>528</v>
      </c>
      <c r="AD85" s="177" t="s">
        <v>525</v>
      </c>
      <c r="AE85" s="177" t="s">
        <v>525</v>
      </c>
      <c r="AF85">
        <v>1</v>
      </c>
      <c r="AG85">
        <v>8</v>
      </c>
      <c r="AH85">
        <v>8</v>
      </c>
      <c r="AI85">
        <v>34.5</v>
      </c>
      <c r="AJ85">
        <v>34.5</v>
      </c>
    </row>
    <row r="86" spans="1:36">
      <c r="A86">
        <v>5</v>
      </c>
      <c r="B86" t="s">
        <v>38</v>
      </c>
      <c r="C86" s="176" t="s">
        <v>430</v>
      </c>
      <c r="D86" t="s">
        <v>431</v>
      </c>
      <c r="E86" s="177" t="s">
        <v>520</v>
      </c>
      <c r="F86" s="177" t="s">
        <v>525</v>
      </c>
      <c r="G86" t="s">
        <v>521</v>
      </c>
      <c r="H86" t="s">
        <v>522</v>
      </c>
      <c r="I86" t="s">
        <v>523</v>
      </c>
      <c r="J86" t="s">
        <v>402</v>
      </c>
      <c r="K86" s="177" t="s">
        <v>520</v>
      </c>
      <c r="L86" t="s">
        <v>566</v>
      </c>
      <c r="M86" s="177" t="s">
        <v>525</v>
      </c>
      <c r="N86" s="177" t="s">
        <v>525</v>
      </c>
      <c r="O86" s="177" t="s">
        <v>525</v>
      </c>
      <c r="P86" s="177" t="s">
        <v>525</v>
      </c>
      <c r="Q86" s="177" t="s">
        <v>525</v>
      </c>
      <c r="R86" s="177" t="s">
        <v>525</v>
      </c>
      <c r="S86">
        <v>0</v>
      </c>
      <c r="T86">
        <v>0</v>
      </c>
      <c r="U86" s="541">
        <v>0</v>
      </c>
      <c r="V86" s="541">
        <v>0</v>
      </c>
      <c r="W86" s="552">
        <v>0</v>
      </c>
      <c r="X86">
        <v>0</v>
      </c>
      <c r="Y86">
        <v>380</v>
      </c>
      <c r="Z86">
        <v>7.6</v>
      </c>
      <c r="AA86" t="s">
        <v>526</v>
      </c>
      <c r="AB86" t="s">
        <v>527</v>
      </c>
      <c r="AC86" t="s">
        <v>528</v>
      </c>
      <c r="AD86" s="177" t="s">
        <v>525</v>
      </c>
      <c r="AE86" s="177" t="s">
        <v>520</v>
      </c>
      <c r="AF86">
        <v>1</v>
      </c>
      <c r="AG86">
        <v>12.5</v>
      </c>
      <c r="AH86">
        <v>12.5</v>
      </c>
      <c r="AI86">
        <v>43.5</v>
      </c>
      <c r="AJ86">
        <v>61.5</v>
      </c>
    </row>
    <row r="87" spans="1:36">
      <c r="A87">
        <v>5</v>
      </c>
      <c r="B87" t="s">
        <v>44</v>
      </c>
      <c r="C87" s="176" t="s">
        <v>186</v>
      </c>
      <c r="D87" t="s">
        <v>187</v>
      </c>
      <c r="E87" s="177" t="s">
        <v>520</v>
      </c>
      <c r="F87" s="177" t="s">
        <v>520</v>
      </c>
      <c r="G87" t="s">
        <v>521</v>
      </c>
      <c r="H87" t="s">
        <v>522</v>
      </c>
      <c r="I87" t="s">
        <v>536</v>
      </c>
      <c r="J87" t="s">
        <v>395</v>
      </c>
      <c r="K87" s="177" t="s">
        <v>520</v>
      </c>
      <c r="L87" t="s">
        <v>566</v>
      </c>
      <c r="M87" s="177" t="s">
        <v>525</v>
      </c>
      <c r="N87" s="177" t="s">
        <v>525</v>
      </c>
      <c r="O87" s="177" t="s">
        <v>525</v>
      </c>
      <c r="P87" s="177" t="s">
        <v>520</v>
      </c>
      <c r="Q87" s="177" t="s">
        <v>525</v>
      </c>
      <c r="R87" s="177" t="s">
        <v>525</v>
      </c>
      <c r="S87">
        <v>0</v>
      </c>
      <c r="T87">
        <v>0</v>
      </c>
      <c r="U87" s="541">
        <v>0</v>
      </c>
      <c r="V87" s="541">
        <v>20</v>
      </c>
      <c r="W87" s="552">
        <v>0</v>
      </c>
      <c r="X87">
        <v>0</v>
      </c>
      <c r="Y87">
        <v>520</v>
      </c>
      <c r="Z87">
        <v>8.1999999999999993</v>
      </c>
      <c r="AA87" t="s">
        <v>541</v>
      </c>
      <c r="AB87" t="s">
        <v>527</v>
      </c>
      <c r="AC87" t="s">
        <v>528</v>
      </c>
      <c r="AD87" s="177" t="s">
        <v>520</v>
      </c>
      <c r="AE87" s="177" t="s">
        <v>520</v>
      </c>
      <c r="AF87">
        <v>1</v>
      </c>
      <c r="AG87">
        <v>13</v>
      </c>
      <c r="AH87">
        <v>13.5</v>
      </c>
      <c r="AI87">
        <v>44.5</v>
      </c>
      <c r="AJ87">
        <v>65.5</v>
      </c>
    </row>
    <row r="88" spans="1:36">
      <c r="A88">
        <v>5</v>
      </c>
      <c r="B88" t="s">
        <v>44</v>
      </c>
      <c r="C88" s="176" t="s">
        <v>188</v>
      </c>
      <c r="D88" t="s">
        <v>189</v>
      </c>
      <c r="E88" s="177" t="s">
        <v>520</v>
      </c>
      <c r="F88" s="177" t="s">
        <v>520</v>
      </c>
      <c r="G88" t="s">
        <v>560</v>
      </c>
      <c r="H88" t="s">
        <v>121</v>
      </c>
      <c r="I88" t="s">
        <v>552</v>
      </c>
      <c r="J88" t="s">
        <v>393</v>
      </c>
      <c r="K88" s="177" t="s">
        <v>520</v>
      </c>
      <c r="L88" t="s">
        <v>566</v>
      </c>
      <c r="M88" s="177" t="s">
        <v>520</v>
      </c>
      <c r="N88" s="177" t="s">
        <v>525</v>
      </c>
      <c r="O88" s="177" t="s">
        <v>520</v>
      </c>
      <c r="P88" s="177" t="s">
        <v>525</v>
      </c>
      <c r="Q88" s="177" t="s">
        <v>520</v>
      </c>
      <c r="R88" s="177" t="s">
        <v>525</v>
      </c>
      <c r="S88">
        <v>20</v>
      </c>
      <c r="T88">
        <v>0</v>
      </c>
      <c r="U88" s="541">
        <v>20</v>
      </c>
      <c r="V88" s="541">
        <v>0</v>
      </c>
      <c r="W88" s="552">
        <v>20</v>
      </c>
      <c r="X88">
        <v>0</v>
      </c>
      <c r="Y88">
        <v>440</v>
      </c>
      <c r="Z88">
        <v>7</v>
      </c>
      <c r="AA88" t="s">
        <v>526</v>
      </c>
      <c r="AB88" t="s">
        <v>527</v>
      </c>
      <c r="AC88" t="s">
        <v>528</v>
      </c>
      <c r="AD88" s="177" t="s">
        <v>520</v>
      </c>
      <c r="AE88" s="177" t="s">
        <v>520</v>
      </c>
      <c r="AF88">
        <v>1</v>
      </c>
      <c r="AG88">
        <v>12</v>
      </c>
      <c r="AH88">
        <v>12</v>
      </c>
      <c r="AI88">
        <v>42.5</v>
      </c>
      <c r="AJ88">
        <v>59.5</v>
      </c>
    </row>
    <row r="89" spans="1:36">
      <c r="A89">
        <v>5</v>
      </c>
      <c r="B89" t="s">
        <v>44</v>
      </c>
      <c r="C89" s="176" t="s">
        <v>190</v>
      </c>
      <c r="D89" t="s">
        <v>191</v>
      </c>
      <c r="E89" s="177" t="s">
        <v>520</v>
      </c>
      <c r="F89" s="177" t="s">
        <v>520</v>
      </c>
      <c r="G89" t="s">
        <v>521</v>
      </c>
      <c r="H89" t="s">
        <v>124</v>
      </c>
      <c r="I89" t="s">
        <v>534</v>
      </c>
      <c r="J89" t="s">
        <v>394</v>
      </c>
      <c r="K89" s="177" t="s">
        <v>525</v>
      </c>
      <c r="L89" t="s">
        <v>566</v>
      </c>
      <c r="M89" s="177" t="s">
        <v>520</v>
      </c>
      <c r="N89" s="177" t="s">
        <v>520</v>
      </c>
      <c r="O89" s="177" t="s">
        <v>520</v>
      </c>
      <c r="P89" s="177" t="s">
        <v>520</v>
      </c>
      <c r="Q89" s="177" t="s">
        <v>520</v>
      </c>
      <c r="R89" s="177" t="s">
        <v>520</v>
      </c>
      <c r="S89">
        <v>18</v>
      </c>
      <c r="T89">
        <v>18</v>
      </c>
      <c r="U89" s="541">
        <v>18</v>
      </c>
      <c r="V89" s="541">
        <v>18</v>
      </c>
      <c r="W89" s="552">
        <v>18</v>
      </c>
      <c r="X89">
        <v>18</v>
      </c>
      <c r="Y89">
        <v>440</v>
      </c>
      <c r="Z89">
        <v>7</v>
      </c>
      <c r="AA89" t="s">
        <v>530</v>
      </c>
      <c r="AB89" t="s">
        <v>528</v>
      </c>
      <c r="AC89" t="s">
        <v>528</v>
      </c>
      <c r="AD89" s="177" t="s">
        <v>525</v>
      </c>
      <c r="AE89" s="177" t="s">
        <v>525</v>
      </c>
      <c r="AF89">
        <v>1</v>
      </c>
      <c r="AG89">
        <v>12.5</v>
      </c>
      <c r="AH89">
        <v>12.5</v>
      </c>
      <c r="AI89">
        <v>43.5</v>
      </c>
      <c r="AJ89">
        <v>43.5</v>
      </c>
    </row>
    <row r="90" spans="1:36">
      <c r="A90">
        <v>5</v>
      </c>
      <c r="B90" t="s">
        <v>44</v>
      </c>
      <c r="C90" s="176" t="s">
        <v>192</v>
      </c>
      <c r="D90" t="s">
        <v>193</v>
      </c>
      <c r="E90" s="177" t="s">
        <v>520</v>
      </c>
      <c r="F90" s="177" t="s">
        <v>520</v>
      </c>
      <c r="G90" t="s">
        <v>532</v>
      </c>
      <c r="H90" t="s">
        <v>129</v>
      </c>
      <c r="I90" t="s">
        <v>129</v>
      </c>
      <c r="J90" t="s">
        <v>410</v>
      </c>
      <c r="K90" s="177" t="s">
        <v>525</v>
      </c>
      <c r="L90" t="s">
        <v>566</v>
      </c>
      <c r="M90" s="177" t="s">
        <v>525</v>
      </c>
      <c r="N90" s="177" t="s">
        <v>525</v>
      </c>
      <c r="O90" s="177" t="s">
        <v>525</v>
      </c>
      <c r="P90" s="177" t="s">
        <v>525</v>
      </c>
      <c r="Q90" s="177" t="s">
        <v>525</v>
      </c>
      <c r="R90" s="177" t="s">
        <v>525</v>
      </c>
      <c r="S90">
        <v>0</v>
      </c>
      <c r="T90">
        <v>0</v>
      </c>
      <c r="U90" s="541">
        <v>0</v>
      </c>
      <c r="V90" s="541">
        <v>0</v>
      </c>
      <c r="W90" s="552">
        <v>0</v>
      </c>
      <c r="X90">
        <v>0</v>
      </c>
      <c r="Y90">
        <v>440</v>
      </c>
      <c r="Z90">
        <v>7</v>
      </c>
      <c r="AA90" t="s">
        <v>526</v>
      </c>
      <c r="AB90" t="s">
        <v>527</v>
      </c>
      <c r="AC90" t="s">
        <v>528</v>
      </c>
      <c r="AD90" s="177" t="s">
        <v>520</v>
      </c>
      <c r="AE90" s="177" t="s">
        <v>520</v>
      </c>
      <c r="AF90">
        <v>1</v>
      </c>
      <c r="AG90">
        <v>12</v>
      </c>
      <c r="AH90">
        <v>12</v>
      </c>
      <c r="AI90">
        <v>42.5</v>
      </c>
      <c r="AJ90">
        <v>59.5</v>
      </c>
    </row>
    <row r="91" spans="1:36">
      <c r="A91">
        <v>6</v>
      </c>
      <c r="B91" t="s">
        <v>277</v>
      </c>
      <c r="C91" s="176" t="s">
        <v>442</v>
      </c>
      <c r="D91" t="s">
        <v>443</v>
      </c>
      <c r="E91" s="177" t="s">
        <v>520</v>
      </c>
      <c r="F91" s="177" t="s">
        <v>525</v>
      </c>
      <c r="G91" t="s">
        <v>521</v>
      </c>
      <c r="H91" t="s">
        <v>522</v>
      </c>
      <c r="I91" t="s">
        <v>523</v>
      </c>
      <c r="J91" t="s">
        <v>395</v>
      </c>
      <c r="K91" s="177" t="s">
        <v>525</v>
      </c>
      <c r="L91" t="s">
        <v>567</v>
      </c>
      <c r="M91" s="177" t="s">
        <v>525</v>
      </c>
      <c r="N91" s="177" t="s">
        <v>520</v>
      </c>
      <c r="O91" s="177" t="s">
        <v>525</v>
      </c>
      <c r="P91" s="177" t="s">
        <v>525</v>
      </c>
      <c r="Q91" s="177" t="s">
        <v>525</v>
      </c>
      <c r="R91" s="177" t="s">
        <v>520</v>
      </c>
      <c r="S91">
        <v>0</v>
      </c>
      <c r="T91">
        <v>6</v>
      </c>
      <c r="U91" s="541">
        <v>0</v>
      </c>
      <c r="V91" s="541">
        <v>0</v>
      </c>
      <c r="W91" s="552">
        <v>0</v>
      </c>
      <c r="X91">
        <v>6</v>
      </c>
      <c r="Y91">
        <v>188</v>
      </c>
      <c r="Z91">
        <v>3.8</v>
      </c>
      <c r="AA91" t="s">
        <v>526</v>
      </c>
      <c r="AB91" t="s">
        <v>527</v>
      </c>
      <c r="AC91" t="s">
        <v>528</v>
      </c>
      <c r="AD91" s="177" t="s">
        <v>525</v>
      </c>
      <c r="AE91" s="177" t="s">
        <v>525</v>
      </c>
      <c r="AF91">
        <v>1</v>
      </c>
      <c r="AG91">
        <v>8.5</v>
      </c>
      <c r="AH91">
        <v>8.5</v>
      </c>
      <c r="AI91">
        <v>35.5</v>
      </c>
      <c r="AJ91">
        <v>35.5</v>
      </c>
    </row>
    <row r="92" spans="1:36">
      <c r="A92">
        <v>6</v>
      </c>
      <c r="B92" t="s">
        <v>277</v>
      </c>
      <c r="C92" s="176" t="s">
        <v>444</v>
      </c>
      <c r="D92" t="s">
        <v>445</v>
      </c>
      <c r="E92" s="177" t="s">
        <v>525</v>
      </c>
      <c r="F92" s="177" t="s">
        <v>525</v>
      </c>
      <c r="G92" t="s">
        <v>521</v>
      </c>
      <c r="H92" t="s">
        <v>121</v>
      </c>
      <c r="I92" t="s">
        <v>533</v>
      </c>
      <c r="J92" t="s">
        <v>395</v>
      </c>
      <c r="K92" s="177" t="s">
        <v>525</v>
      </c>
      <c r="L92" t="s">
        <v>567</v>
      </c>
      <c r="M92" s="177" t="s">
        <v>525</v>
      </c>
      <c r="N92" s="177" t="s">
        <v>525</v>
      </c>
      <c r="O92" s="177" t="s">
        <v>525</v>
      </c>
      <c r="P92" s="177" t="s">
        <v>520</v>
      </c>
      <c r="Q92" s="177" t="s">
        <v>525</v>
      </c>
      <c r="R92" s="177" t="s">
        <v>525</v>
      </c>
      <c r="S92">
        <v>0</v>
      </c>
      <c r="T92">
        <v>0</v>
      </c>
      <c r="U92" s="541">
        <v>0</v>
      </c>
      <c r="V92" s="541">
        <v>18</v>
      </c>
      <c r="W92" s="552">
        <v>0</v>
      </c>
      <c r="X92">
        <v>0</v>
      </c>
      <c r="Y92">
        <v>114</v>
      </c>
      <c r="Z92">
        <v>2</v>
      </c>
      <c r="AA92" t="s">
        <v>526</v>
      </c>
      <c r="AB92" t="s">
        <v>527</v>
      </c>
      <c r="AC92" t="s">
        <v>528</v>
      </c>
      <c r="AD92" s="177" t="s">
        <v>525</v>
      </c>
      <c r="AE92" s="177" t="s">
        <v>525</v>
      </c>
      <c r="AF92">
        <v>1</v>
      </c>
      <c r="AG92">
        <v>7</v>
      </c>
      <c r="AH92">
        <v>7</v>
      </c>
      <c r="AI92">
        <v>32.5</v>
      </c>
      <c r="AJ92">
        <v>32.5</v>
      </c>
    </row>
    <row r="93" spans="1:36">
      <c r="A93">
        <v>6</v>
      </c>
      <c r="B93" t="s">
        <v>277</v>
      </c>
      <c r="C93" s="176" t="s">
        <v>278</v>
      </c>
      <c r="D93" t="s">
        <v>279</v>
      </c>
      <c r="E93" s="177" t="s">
        <v>520</v>
      </c>
      <c r="F93" s="177" t="s">
        <v>520</v>
      </c>
      <c r="G93" t="s">
        <v>521</v>
      </c>
      <c r="H93" t="s">
        <v>522</v>
      </c>
      <c r="I93" t="s">
        <v>523</v>
      </c>
      <c r="J93" t="s">
        <v>395</v>
      </c>
      <c r="K93" s="177" t="s">
        <v>520</v>
      </c>
      <c r="L93" t="s">
        <v>567</v>
      </c>
      <c r="M93" s="177" t="s">
        <v>520</v>
      </c>
      <c r="N93" s="177" t="s">
        <v>525</v>
      </c>
      <c r="O93" s="177" t="s">
        <v>525</v>
      </c>
      <c r="P93" s="177" t="s">
        <v>525</v>
      </c>
      <c r="Q93" s="177" t="s">
        <v>520</v>
      </c>
      <c r="R93" s="177" t="s">
        <v>525</v>
      </c>
      <c r="S93">
        <v>6</v>
      </c>
      <c r="T93">
        <v>0</v>
      </c>
      <c r="U93" s="541">
        <v>0</v>
      </c>
      <c r="V93" s="541">
        <v>0</v>
      </c>
      <c r="W93" s="552">
        <v>6</v>
      </c>
      <c r="X93">
        <v>0</v>
      </c>
      <c r="Y93">
        <v>460</v>
      </c>
      <c r="Z93">
        <v>7</v>
      </c>
      <c r="AA93" t="s">
        <v>526</v>
      </c>
      <c r="AB93" t="s">
        <v>527</v>
      </c>
      <c r="AC93" t="s">
        <v>527</v>
      </c>
      <c r="AD93" s="177" t="s">
        <v>525</v>
      </c>
      <c r="AE93" s="177" t="s">
        <v>525</v>
      </c>
      <c r="AF93">
        <v>1</v>
      </c>
      <c r="AG93">
        <v>12</v>
      </c>
      <c r="AH93">
        <v>12</v>
      </c>
      <c r="AI93">
        <v>42.5</v>
      </c>
      <c r="AJ93">
        <v>42.5</v>
      </c>
    </row>
    <row r="94" spans="1:36">
      <c r="A94">
        <v>6</v>
      </c>
      <c r="B94" t="s">
        <v>277</v>
      </c>
      <c r="C94" s="176" t="s">
        <v>447</v>
      </c>
      <c r="D94" t="s">
        <v>446</v>
      </c>
      <c r="E94" s="177" t="s">
        <v>525</v>
      </c>
      <c r="F94" s="177" t="s">
        <v>525</v>
      </c>
      <c r="G94" t="s">
        <v>532</v>
      </c>
      <c r="H94" t="s">
        <v>124</v>
      </c>
      <c r="I94" t="s">
        <v>545</v>
      </c>
      <c r="J94" t="s">
        <v>395</v>
      </c>
      <c r="K94" s="177" t="s">
        <v>525</v>
      </c>
      <c r="L94" t="s">
        <v>567</v>
      </c>
      <c r="M94" s="177" t="s">
        <v>525</v>
      </c>
      <c r="N94" s="177" t="s">
        <v>525</v>
      </c>
      <c r="O94" s="177" t="s">
        <v>520</v>
      </c>
      <c r="P94" s="177" t="s">
        <v>525</v>
      </c>
      <c r="Q94" s="177" t="s">
        <v>525</v>
      </c>
      <c r="R94" s="177" t="s">
        <v>525</v>
      </c>
      <c r="S94">
        <v>0</v>
      </c>
      <c r="T94">
        <v>0</v>
      </c>
      <c r="U94" s="541">
        <v>18</v>
      </c>
      <c r="V94" s="541">
        <v>0</v>
      </c>
      <c r="W94" s="552">
        <v>0</v>
      </c>
      <c r="X94">
        <v>0</v>
      </c>
      <c r="Y94">
        <v>360</v>
      </c>
      <c r="Z94">
        <v>5.8</v>
      </c>
      <c r="AA94" t="s">
        <v>526</v>
      </c>
      <c r="AB94" t="s">
        <v>527</v>
      </c>
      <c r="AC94" t="s">
        <v>528</v>
      </c>
      <c r="AD94" s="177" t="s">
        <v>525</v>
      </c>
      <c r="AE94" s="177" t="s">
        <v>525</v>
      </c>
      <c r="AF94">
        <v>1</v>
      </c>
      <c r="AG94">
        <v>10.5</v>
      </c>
      <c r="AH94">
        <v>10.5</v>
      </c>
      <c r="AI94">
        <v>39.5</v>
      </c>
      <c r="AJ94">
        <v>39.5</v>
      </c>
    </row>
    <row r="95" spans="1:36">
      <c r="A95">
        <v>6</v>
      </c>
      <c r="B95" t="s">
        <v>52</v>
      </c>
      <c r="C95" s="176" t="s">
        <v>282</v>
      </c>
      <c r="D95" t="s">
        <v>283</v>
      </c>
      <c r="E95" s="177" t="s">
        <v>520</v>
      </c>
      <c r="F95" s="177" t="s">
        <v>520</v>
      </c>
      <c r="G95" t="s">
        <v>532</v>
      </c>
      <c r="H95" t="s">
        <v>121</v>
      </c>
      <c r="I95" t="s">
        <v>533</v>
      </c>
      <c r="J95" t="s">
        <v>393</v>
      </c>
      <c r="K95" s="177" t="s">
        <v>520</v>
      </c>
      <c r="L95" t="s">
        <v>568</v>
      </c>
      <c r="M95" s="177" t="s">
        <v>520</v>
      </c>
      <c r="N95" s="177" t="s">
        <v>525</v>
      </c>
      <c r="O95" s="177" t="s">
        <v>520</v>
      </c>
      <c r="P95" s="177" t="s">
        <v>525</v>
      </c>
      <c r="Q95" s="177" t="s">
        <v>520</v>
      </c>
      <c r="R95" s="177" t="s">
        <v>525</v>
      </c>
      <c r="S95">
        <v>16</v>
      </c>
      <c r="T95">
        <v>0</v>
      </c>
      <c r="U95" s="541">
        <v>16</v>
      </c>
      <c r="V95" s="541">
        <v>0</v>
      </c>
      <c r="W95" s="552">
        <v>16</v>
      </c>
      <c r="X95">
        <v>0</v>
      </c>
      <c r="Y95">
        <v>24</v>
      </c>
      <c r="Z95">
        <v>0.8</v>
      </c>
      <c r="AA95" t="s">
        <v>526</v>
      </c>
      <c r="AB95" t="s">
        <v>527</v>
      </c>
      <c r="AC95" t="s">
        <v>528</v>
      </c>
      <c r="AD95" s="177" t="s">
        <v>525</v>
      </c>
      <c r="AE95" s="177" t="s">
        <v>525</v>
      </c>
      <c r="AF95">
        <v>1</v>
      </c>
      <c r="AG95">
        <v>5.5</v>
      </c>
      <c r="AH95">
        <v>5.5</v>
      </c>
      <c r="AI95">
        <v>29.5</v>
      </c>
      <c r="AJ95">
        <v>29.5</v>
      </c>
    </row>
    <row r="96" spans="1:36">
      <c r="A96">
        <v>6</v>
      </c>
      <c r="B96" t="s">
        <v>52</v>
      </c>
      <c r="C96" s="176" t="s">
        <v>452</v>
      </c>
      <c r="D96" t="s">
        <v>453</v>
      </c>
      <c r="E96" s="177" t="s">
        <v>520</v>
      </c>
      <c r="F96" s="177" t="s">
        <v>525</v>
      </c>
      <c r="G96" t="s">
        <v>532</v>
      </c>
      <c r="H96" t="s">
        <v>124</v>
      </c>
      <c r="I96" t="s">
        <v>529</v>
      </c>
      <c r="J96" t="s">
        <v>395</v>
      </c>
      <c r="K96" s="177" t="s">
        <v>525</v>
      </c>
      <c r="L96" t="s">
        <v>568</v>
      </c>
      <c r="M96" s="177" t="s">
        <v>525</v>
      </c>
      <c r="N96" s="177" t="s">
        <v>525</v>
      </c>
      <c r="O96" s="177" t="s">
        <v>525</v>
      </c>
      <c r="P96" s="177" t="s">
        <v>520</v>
      </c>
      <c r="Q96" s="177" t="s">
        <v>525</v>
      </c>
      <c r="R96" s="177" t="s">
        <v>525</v>
      </c>
      <c r="S96">
        <v>0</v>
      </c>
      <c r="T96">
        <v>0</v>
      </c>
      <c r="U96" s="541">
        <v>0</v>
      </c>
      <c r="V96" s="541">
        <v>15</v>
      </c>
      <c r="W96" s="552">
        <v>0</v>
      </c>
      <c r="X96">
        <v>0</v>
      </c>
      <c r="Y96">
        <v>24</v>
      </c>
      <c r="Z96">
        <v>0.8</v>
      </c>
      <c r="AA96" t="s">
        <v>526</v>
      </c>
      <c r="AB96" t="s">
        <v>527</v>
      </c>
      <c r="AC96" t="s">
        <v>528</v>
      </c>
      <c r="AD96" s="177" t="s">
        <v>525</v>
      </c>
      <c r="AE96" s="177" t="s">
        <v>525</v>
      </c>
      <c r="AF96">
        <v>1</v>
      </c>
      <c r="AG96">
        <v>5.5</v>
      </c>
      <c r="AH96">
        <v>5.5</v>
      </c>
      <c r="AI96">
        <v>29.5</v>
      </c>
      <c r="AJ96">
        <v>29.5</v>
      </c>
    </row>
    <row r="97" spans="1:36">
      <c r="A97">
        <v>6</v>
      </c>
      <c r="B97" t="s">
        <v>52</v>
      </c>
      <c r="C97" s="176" t="s">
        <v>284</v>
      </c>
      <c r="D97" t="s">
        <v>486</v>
      </c>
      <c r="E97" s="177" t="s">
        <v>520</v>
      </c>
      <c r="F97" s="177" t="s">
        <v>520</v>
      </c>
      <c r="G97" t="s">
        <v>521</v>
      </c>
      <c r="H97" t="s">
        <v>522</v>
      </c>
      <c r="I97" t="s">
        <v>523</v>
      </c>
      <c r="J97" t="s">
        <v>395</v>
      </c>
      <c r="K97" s="177" t="s">
        <v>520</v>
      </c>
      <c r="L97" t="s">
        <v>568</v>
      </c>
      <c r="M97" s="177" t="s">
        <v>525</v>
      </c>
      <c r="N97" s="177" t="s">
        <v>520</v>
      </c>
      <c r="O97" s="177" t="s">
        <v>525</v>
      </c>
      <c r="P97" s="177" t="s">
        <v>525</v>
      </c>
      <c r="Q97" s="177" t="s">
        <v>525</v>
      </c>
      <c r="R97" s="177" t="s">
        <v>520</v>
      </c>
      <c r="S97">
        <v>0</v>
      </c>
      <c r="T97">
        <v>6</v>
      </c>
      <c r="U97" s="541">
        <v>0</v>
      </c>
      <c r="V97" s="541">
        <v>0</v>
      </c>
      <c r="W97" s="552">
        <v>0</v>
      </c>
      <c r="X97">
        <v>6</v>
      </c>
      <c r="Y97">
        <v>34</v>
      </c>
      <c r="Z97">
        <v>1.2</v>
      </c>
      <c r="AA97" t="s">
        <v>526</v>
      </c>
      <c r="AB97" t="s">
        <v>527</v>
      </c>
      <c r="AC97" t="s">
        <v>527</v>
      </c>
      <c r="AD97" s="177" t="s">
        <v>525</v>
      </c>
      <c r="AE97" s="177" t="s">
        <v>525</v>
      </c>
      <c r="AF97">
        <v>1</v>
      </c>
      <c r="AG97">
        <v>6</v>
      </c>
      <c r="AH97">
        <v>6</v>
      </c>
      <c r="AI97">
        <v>30.5</v>
      </c>
      <c r="AJ97">
        <v>30.5</v>
      </c>
    </row>
    <row r="98" spans="1:36">
      <c r="A98">
        <v>6</v>
      </c>
      <c r="B98" t="s">
        <v>54</v>
      </c>
      <c r="C98" s="176" t="s">
        <v>158</v>
      </c>
      <c r="D98" t="s">
        <v>159</v>
      </c>
      <c r="E98" s="177" t="s">
        <v>520</v>
      </c>
      <c r="F98" s="177" t="s">
        <v>520</v>
      </c>
      <c r="G98" t="s">
        <v>532</v>
      </c>
      <c r="H98" t="s">
        <v>121</v>
      </c>
      <c r="I98" t="s">
        <v>533</v>
      </c>
      <c r="J98" t="s">
        <v>393</v>
      </c>
      <c r="K98" s="177" t="s">
        <v>525</v>
      </c>
      <c r="L98" t="s">
        <v>569</v>
      </c>
      <c r="M98" s="177" t="s">
        <v>520</v>
      </c>
      <c r="N98" s="177" t="s">
        <v>525</v>
      </c>
      <c r="O98" s="177" t="s">
        <v>520</v>
      </c>
      <c r="P98" s="177" t="s">
        <v>525</v>
      </c>
      <c r="Q98" s="177" t="s">
        <v>520</v>
      </c>
      <c r="R98" s="177" t="s">
        <v>525</v>
      </c>
      <c r="S98">
        <v>18</v>
      </c>
      <c r="T98">
        <v>0</v>
      </c>
      <c r="U98" s="541">
        <v>18</v>
      </c>
      <c r="V98" s="541">
        <v>0</v>
      </c>
      <c r="W98" s="552">
        <v>18</v>
      </c>
      <c r="X98">
        <v>0</v>
      </c>
      <c r="Y98">
        <v>36</v>
      </c>
      <c r="Z98">
        <v>1.2</v>
      </c>
      <c r="AA98" t="s">
        <v>541</v>
      </c>
      <c r="AB98" t="s">
        <v>527</v>
      </c>
      <c r="AC98" t="s">
        <v>528</v>
      </c>
      <c r="AD98" s="177" t="s">
        <v>525</v>
      </c>
      <c r="AE98" s="177" t="s">
        <v>525</v>
      </c>
      <c r="AF98">
        <v>1</v>
      </c>
      <c r="AG98">
        <v>6</v>
      </c>
      <c r="AH98">
        <v>6.5</v>
      </c>
      <c r="AI98">
        <v>30.5</v>
      </c>
      <c r="AJ98">
        <v>31.5</v>
      </c>
    </row>
    <row r="99" spans="1:36">
      <c r="A99">
        <v>6</v>
      </c>
      <c r="B99" t="s">
        <v>54</v>
      </c>
      <c r="C99" s="176" t="s">
        <v>408</v>
      </c>
      <c r="D99" t="s">
        <v>409</v>
      </c>
      <c r="E99" s="177" t="s">
        <v>525</v>
      </c>
      <c r="F99" s="177" t="s">
        <v>525</v>
      </c>
      <c r="G99" t="s">
        <v>521</v>
      </c>
      <c r="H99" t="s">
        <v>124</v>
      </c>
      <c r="I99" t="s">
        <v>523</v>
      </c>
      <c r="J99" t="s">
        <v>395</v>
      </c>
      <c r="K99" s="177" t="s">
        <v>525</v>
      </c>
      <c r="L99" t="s">
        <v>570</v>
      </c>
      <c r="M99" s="177" t="s">
        <v>525</v>
      </c>
      <c r="N99" s="177" t="s">
        <v>525</v>
      </c>
      <c r="O99" s="177" t="s">
        <v>525</v>
      </c>
      <c r="P99" s="177" t="s">
        <v>520</v>
      </c>
      <c r="Q99" s="177" t="s">
        <v>525</v>
      </c>
      <c r="R99" s="177" t="s">
        <v>525</v>
      </c>
      <c r="S99">
        <v>0</v>
      </c>
      <c r="T99">
        <v>0</v>
      </c>
      <c r="U99" s="541">
        <v>0</v>
      </c>
      <c r="V99" s="541">
        <v>18</v>
      </c>
      <c r="W99" s="552">
        <v>0</v>
      </c>
      <c r="X99">
        <v>0</v>
      </c>
      <c r="Y99">
        <v>26</v>
      </c>
      <c r="Z99">
        <v>0.8</v>
      </c>
      <c r="AA99" t="s">
        <v>541</v>
      </c>
      <c r="AB99" t="s">
        <v>527</v>
      </c>
      <c r="AC99" t="s">
        <v>528</v>
      </c>
      <c r="AD99" s="177" t="s">
        <v>525</v>
      </c>
      <c r="AE99" s="177" t="s">
        <v>525</v>
      </c>
      <c r="AF99">
        <v>1</v>
      </c>
      <c r="AG99">
        <v>6</v>
      </c>
      <c r="AH99">
        <v>6</v>
      </c>
      <c r="AI99">
        <v>30.5</v>
      </c>
      <c r="AJ99">
        <v>30.5</v>
      </c>
    </row>
    <row r="100" spans="1:36">
      <c r="A100">
        <v>6</v>
      </c>
      <c r="B100" t="s">
        <v>54</v>
      </c>
      <c r="C100" s="176" t="s">
        <v>160</v>
      </c>
      <c r="D100" t="s">
        <v>161</v>
      </c>
      <c r="E100" s="177" t="s">
        <v>520</v>
      </c>
      <c r="F100" s="177" t="s">
        <v>520</v>
      </c>
      <c r="G100" t="s">
        <v>521</v>
      </c>
      <c r="H100" t="s">
        <v>124</v>
      </c>
      <c r="I100" t="s">
        <v>529</v>
      </c>
      <c r="J100" t="s">
        <v>395</v>
      </c>
      <c r="K100" s="177" t="s">
        <v>525</v>
      </c>
      <c r="L100" t="s">
        <v>570</v>
      </c>
      <c r="M100" s="177" t="s">
        <v>525</v>
      </c>
      <c r="N100" s="177" t="s">
        <v>520</v>
      </c>
      <c r="O100" s="177" t="s">
        <v>525</v>
      </c>
      <c r="P100" s="177" t="s">
        <v>525</v>
      </c>
      <c r="Q100" s="177" t="s">
        <v>525</v>
      </c>
      <c r="R100" s="177" t="s">
        <v>520</v>
      </c>
      <c r="S100">
        <v>0</v>
      </c>
      <c r="T100">
        <v>18</v>
      </c>
      <c r="U100" s="541">
        <v>0</v>
      </c>
      <c r="V100" s="541">
        <v>0</v>
      </c>
      <c r="W100" s="552">
        <v>0</v>
      </c>
      <c r="X100">
        <v>18</v>
      </c>
      <c r="Y100">
        <v>114</v>
      </c>
      <c r="Z100">
        <v>2</v>
      </c>
      <c r="AA100" t="s">
        <v>530</v>
      </c>
      <c r="AB100" t="s">
        <v>527</v>
      </c>
      <c r="AC100" t="s">
        <v>528</v>
      </c>
      <c r="AD100" s="177" t="s">
        <v>525</v>
      </c>
      <c r="AE100" s="177" t="s">
        <v>525</v>
      </c>
      <c r="AF100">
        <v>1</v>
      </c>
      <c r="AG100">
        <v>7.5</v>
      </c>
      <c r="AH100">
        <v>7.5</v>
      </c>
      <c r="AI100">
        <v>33.5</v>
      </c>
      <c r="AJ100">
        <v>33.5</v>
      </c>
    </row>
    <row r="101" spans="1:36">
      <c r="A101">
        <v>6</v>
      </c>
      <c r="B101" t="s">
        <v>53</v>
      </c>
      <c r="C101" s="176" t="s">
        <v>428</v>
      </c>
      <c r="D101" t="s">
        <v>429</v>
      </c>
      <c r="E101" s="177" t="s">
        <v>520</v>
      </c>
      <c r="F101" s="177" t="s">
        <v>525</v>
      </c>
      <c r="G101" t="s">
        <v>521</v>
      </c>
      <c r="H101" t="s">
        <v>522</v>
      </c>
      <c r="I101" t="s">
        <v>523</v>
      </c>
      <c r="J101" t="s">
        <v>402</v>
      </c>
      <c r="K101" s="177" t="s">
        <v>520</v>
      </c>
      <c r="L101" t="s">
        <v>571</v>
      </c>
      <c r="M101" s="177" t="s">
        <v>525</v>
      </c>
      <c r="N101" s="177" t="s">
        <v>525</v>
      </c>
      <c r="O101" s="177" t="s">
        <v>525</v>
      </c>
      <c r="P101" s="177" t="s">
        <v>525</v>
      </c>
      <c r="Q101" s="177" t="s">
        <v>525</v>
      </c>
      <c r="R101" s="177" t="s">
        <v>525</v>
      </c>
      <c r="S101">
        <v>0</v>
      </c>
      <c r="T101">
        <v>0</v>
      </c>
      <c r="U101" s="541">
        <v>0</v>
      </c>
      <c r="V101" s="541">
        <v>0</v>
      </c>
      <c r="W101" s="552">
        <v>0</v>
      </c>
      <c r="X101">
        <v>0</v>
      </c>
      <c r="Y101">
        <v>560</v>
      </c>
      <c r="Z101">
        <v>10.6</v>
      </c>
      <c r="AA101" t="s">
        <v>526</v>
      </c>
      <c r="AB101" t="s">
        <v>527</v>
      </c>
      <c r="AC101" t="s">
        <v>527</v>
      </c>
      <c r="AD101" s="177" t="s">
        <v>525</v>
      </c>
      <c r="AE101" s="177" t="s">
        <v>525</v>
      </c>
      <c r="AF101">
        <v>1</v>
      </c>
      <c r="AG101">
        <v>15.5</v>
      </c>
      <c r="AH101">
        <v>15.5</v>
      </c>
      <c r="AI101">
        <v>49.5</v>
      </c>
      <c r="AJ101">
        <v>49.5</v>
      </c>
    </row>
    <row r="102" spans="1:36">
      <c r="A102">
        <v>6</v>
      </c>
      <c r="B102" t="s">
        <v>53</v>
      </c>
      <c r="C102" s="176" t="s">
        <v>247</v>
      </c>
      <c r="D102" t="s">
        <v>248</v>
      </c>
      <c r="E102" s="177" t="s">
        <v>520</v>
      </c>
      <c r="F102" s="177" t="s">
        <v>520</v>
      </c>
      <c r="G102" t="s">
        <v>521</v>
      </c>
      <c r="H102" t="s">
        <v>124</v>
      </c>
      <c r="I102" t="s">
        <v>534</v>
      </c>
      <c r="J102" t="s">
        <v>396</v>
      </c>
      <c r="K102" s="177" t="s">
        <v>525</v>
      </c>
      <c r="L102" t="s">
        <v>571</v>
      </c>
      <c r="M102" s="177" t="s">
        <v>520</v>
      </c>
      <c r="N102" s="177" t="s">
        <v>520</v>
      </c>
      <c r="O102" s="177" t="s">
        <v>520</v>
      </c>
      <c r="P102" s="177" t="s">
        <v>520</v>
      </c>
      <c r="Q102" s="177" t="s">
        <v>520</v>
      </c>
      <c r="R102" s="177" t="s">
        <v>520</v>
      </c>
      <c r="S102">
        <v>12</v>
      </c>
      <c r="T102">
        <v>12</v>
      </c>
      <c r="U102" s="541">
        <v>12</v>
      </c>
      <c r="V102" s="541">
        <v>12</v>
      </c>
      <c r="W102" s="552">
        <v>12</v>
      </c>
      <c r="X102">
        <v>12</v>
      </c>
      <c r="Y102">
        <v>600</v>
      </c>
      <c r="Z102">
        <v>8.6</v>
      </c>
      <c r="AA102" t="s">
        <v>541</v>
      </c>
      <c r="AB102" t="s">
        <v>528</v>
      </c>
      <c r="AC102" t="s">
        <v>562</v>
      </c>
      <c r="AD102" s="177" t="s">
        <v>525</v>
      </c>
      <c r="AE102" s="177" t="s">
        <v>525</v>
      </c>
      <c r="AF102">
        <v>1</v>
      </c>
      <c r="AG102">
        <v>13.5</v>
      </c>
      <c r="AH102">
        <v>14</v>
      </c>
      <c r="AI102">
        <v>45.5</v>
      </c>
      <c r="AJ102">
        <v>46.5</v>
      </c>
    </row>
    <row r="103" spans="1:36">
      <c r="A103">
        <v>6</v>
      </c>
      <c r="B103" t="s">
        <v>304</v>
      </c>
      <c r="C103" s="176" t="s">
        <v>305</v>
      </c>
      <c r="D103" t="s">
        <v>306</v>
      </c>
      <c r="E103" s="177" t="s">
        <v>520</v>
      </c>
      <c r="F103" s="177" t="s">
        <v>520</v>
      </c>
      <c r="G103" t="s">
        <v>521</v>
      </c>
      <c r="H103" t="s">
        <v>124</v>
      </c>
      <c r="I103" t="s">
        <v>523</v>
      </c>
      <c r="J103" t="s">
        <v>395</v>
      </c>
      <c r="K103" s="177" t="s">
        <v>525</v>
      </c>
      <c r="L103" t="s">
        <v>559</v>
      </c>
      <c r="M103" s="177" t="s">
        <v>525</v>
      </c>
      <c r="N103" s="177" t="s">
        <v>520</v>
      </c>
      <c r="O103" s="177" t="s">
        <v>525</v>
      </c>
      <c r="P103" s="177" t="s">
        <v>525</v>
      </c>
      <c r="Q103" s="177" t="s">
        <v>525</v>
      </c>
      <c r="R103" s="177" t="s">
        <v>520</v>
      </c>
      <c r="S103">
        <v>0</v>
      </c>
      <c r="T103">
        <v>12</v>
      </c>
      <c r="U103" s="541">
        <v>0</v>
      </c>
      <c r="V103" s="541">
        <v>0</v>
      </c>
      <c r="W103" s="552">
        <v>0</v>
      </c>
      <c r="X103">
        <v>12</v>
      </c>
      <c r="Y103">
        <v>86</v>
      </c>
      <c r="Z103">
        <v>1.4</v>
      </c>
      <c r="AA103" t="s">
        <v>530</v>
      </c>
      <c r="AB103" t="s">
        <v>543</v>
      </c>
      <c r="AC103" t="s">
        <v>531</v>
      </c>
      <c r="AD103" s="177" t="s">
        <v>525</v>
      </c>
      <c r="AE103" s="177" t="s">
        <v>525</v>
      </c>
      <c r="AF103">
        <v>2</v>
      </c>
      <c r="AG103">
        <v>7.5</v>
      </c>
      <c r="AH103">
        <v>6.5</v>
      </c>
      <c r="AI103">
        <v>35.5</v>
      </c>
      <c r="AJ103">
        <v>40</v>
      </c>
    </row>
    <row r="104" spans="1:36">
      <c r="A104">
        <v>7</v>
      </c>
      <c r="B104" t="s">
        <v>77</v>
      </c>
      <c r="C104" s="176" t="s">
        <v>389</v>
      </c>
      <c r="D104" t="s">
        <v>390</v>
      </c>
      <c r="E104" s="177" t="s">
        <v>520</v>
      </c>
      <c r="F104" s="177" t="s">
        <v>525</v>
      </c>
      <c r="G104" t="s">
        <v>532</v>
      </c>
      <c r="H104" t="s">
        <v>522</v>
      </c>
      <c r="I104" t="s">
        <v>129</v>
      </c>
      <c r="J104" t="s">
        <v>395</v>
      </c>
      <c r="K104" s="177" t="s">
        <v>520</v>
      </c>
      <c r="L104" t="s">
        <v>572</v>
      </c>
      <c r="M104" s="177" t="s">
        <v>525</v>
      </c>
      <c r="N104" s="177" t="s">
        <v>525</v>
      </c>
      <c r="O104" s="177" t="s">
        <v>520</v>
      </c>
      <c r="P104" s="177" t="s">
        <v>525</v>
      </c>
      <c r="Q104" s="177" t="s">
        <v>525</v>
      </c>
      <c r="R104" s="177" t="s">
        <v>525</v>
      </c>
      <c r="S104">
        <v>0</v>
      </c>
      <c r="T104">
        <v>0</v>
      </c>
      <c r="U104" s="541">
        <v>21</v>
      </c>
      <c r="V104" s="541">
        <v>0</v>
      </c>
      <c r="W104" s="552">
        <v>0</v>
      </c>
      <c r="X104">
        <v>0</v>
      </c>
      <c r="Y104">
        <v>192</v>
      </c>
      <c r="Z104">
        <v>3.8</v>
      </c>
      <c r="AA104" t="s">
        <v>526</v>
      </c>
      <c r="AB104" t="s">
        <v>527</v>
      </c>
      <c r="AC104" t="s">
        <v>528</v>
      </c>
      <c r="AD104" s="177" t="s">
        <v>525</v>
      </c>
      <c r="AE104" s="177" t="s">
        <v>525</v>
      </c>
      <c r="AF104">
        <v>2</v>
      </c>
      <c r="AG104">
        <v>8.5</v>
      </c>
      <c r="AH104">
        <v>8.5</v>
      </c>
      <c r="AI104">
        <v>35.5</v>
      </c>
      <c r="AJ104">
        <v>35.5</v>
      </c>
    </row>
    <row r="105" spans="1:36">
      <c r="A105">
        <v>7</v>
      </c>
      <c r="B105" t="s">
        <v>77</v>
      </c>
      <c r="C105" s="176" t="s">
        <v>391</v>
      </c>
      <c r="D105" t="s">
        <v>392</v>
      </c>
      <c r="E105" s="177" t="s">
        <v>520</v>
      </c>
      <c r="F105" s="177" t="s">
        <v>525</v>
      </c>
      <c r="G105" t="s">
        <v>532</v>
      </c>
      <c r="H105" t="s">
        <v>129</v>
      </c>
      <c r="I105" t="s">
        <v>129</v>
      </c>
      <c r="J105" t="s">
        <v>395</v>
      </c>
      <c r="K105" s="177" t="s">
        <v>520</v>
      </c>
      <c r="L105" t="s">
        <v>572</v>
      </c>
      <c r="M105" s="177" t="s">
        <v>525</v>
      </c>
      <c r="N105" s="177" t="s">
        <v>525</v>
      </c>
      <c r="O105" s="177" t="s">
        <v>525</v>
      </c>
      <c r="P105" s="177" t="s">
        <v>520</v>
      </c>
      <c r="Q105" s="177" t="s">
        <v>525</v>
      </c>
      <c r="R105" s="177" t="s">
        <v>525</v>
      </c>
      <c r="S105">
        <v>0</v>
      </c>
      <c r="T105">
        <v>0</v>
      </c>
      <c r="U105" s="541">
        <v>0</v>
      </c>
      <c r="V105" s="541">
        <v>21</v>
      </c>
      <c r="W105" s="552">
        <v>0</v>
      </c>
      <c r="X105">
        <v>0</v>
      </c>
      <c r="Y105">
        <v>360</v>
      </c>
      <c r="Z105">
        <v>6</v>
      </c>
      <c r="AA105" t="s">
        <v>526</v>
      </c>
      <c r="AB105" t="s">
        <v>527</v>
      </c>
      <c r="AC105" t="s">
        <v>528</v>
      </c>
      <c r="AD105" s="177" t="s">
        <v>525</v>
      </c>
      <c r="AE105" s="177" t="s">
        <v>525</v>
      </c>
      <c r="AF105">
        <v>2</v>
      </c>
      <c r="AG105">
        <v>11</v>
      </c>
      <c r="AH105">
        <v>11</v>
      </c>
      <c r="AI105">
        <v>40.5</v>
      </c>
      <c r="AJ105">
        <v>40.5</v>
      </c>
    </row>
    <row r="106" spans="1:36">
      <c r="A106">
        <v>7</v>
      </c>
      <c r="B106" t="s">
        <v>77</v>
      </c>
      <c r="C106" s="176" t="s">
        <v>138</v>
      </c>
      <c r="D106" t="s">
        <v>139</v>
      </c>
      <c r="E106" s="177" t="s">
        <v>520</v>
      </c>
      <c r="F106" s="177" t="s">
        <v>520</v>
      </c>
      <c r="G106" t="s">
        <v>521</v>
      </c>
      <c r="H106" t="s">
        <v>124</v>
      </c>
      <c r="I106" t="s">
        <v>536</v>
      </c>
      <c r="J106" t="s">
        <v>395</v>
      </c>
      <c r="K106" s="177" t="s">
        <v>525</v>
      </c>
      <c r="L106" t="s">
        <v>572</v>
      </c>
      <c r="M106" s="177" t="s">
        <v>525</v>
      </c>
      <c r="N106" s="177" t="s">
        <v>520</v>
      </c>
      <c r="O106" s="177" t="s">
        <v>525</v>
      </c>
      <c r="P106" s="177" t="s">
        <v>525</v>
      </c>
      <c r="Q106" s="177" t="s">
        <v>525</v>
      </c>
      <c r="R106" s="177" t="s">
        <v>520</v>
      </c>
      <c r="S106">
        <v>0</v>
      </c>
      <c r="T106">
        <v>16</v>
      </c>
      <c r="U106" s="541">
        <v>0</v>
      </c>
      <c r="V106" s="541">
        <v>0</v>
      </c>
      <c r="W106" s="552">
        <v>0</v>
      </c>
      <c r="X106">
        <v>16</v>
      </c>
      <c r="Y106">
        <v>220</v>
      </c>
      <c r="Z106">
        <v>3.8</v>
      </c>
      <c r="AA106" t="s">
        <v>530</v>
      </c>
      <c r="AB106" t="s">
        <v>562</v>
      </c>
      <c r="AC106" t="s">
        <v>562</v>
      </c>
      <c r="AD106" s="177" t="s">
        <v>525</v>
      </c>
      <c r="AE106" s="177" t="s">
        <v>525</v>
      </c>
      <c r="AF106">
        <v>2</v>
      </c>
      <c r="AG106">
        <v>9.5</v>
      </c>
      <c r="AH106">
        <v>9.5</v>
      </c>
      <c r="AI106">
        <v>37.5</v>
      </c>
      <c r="AJ106">
        <v>37.5</v>
      </c>
    </row>
    <row r="107" spans="1:36">
      <c r="A107">
        <v>7</v>
      </c>
      <c r="B107" t="s">
        <v>242</v>
      </c>
      <c r="C107" s="176" t="s">
        <v>243</v>
      </c>
      <c r="D107" t="s">
        <v>244</v>
      </c>
      <c r="E107" s="177" t="s">
        <v>520</v>
      </c>
      <c r="F107" s="177" t="s">
        <v>520</v>
      </c>
      <c r="G107" t="s">
        <v>521</v>
      </c>
      <c r="H107" t="s">
        <v>522</v>
      </c>
      <c r="I107" t="s">
        <v>523</v>
      </c>
      <c r="J107" t="s">
        <v>402</v>
      </c>
      <c r="K107" s="177" t="s">
        <v>520</v>
      </c>
      <c r="L107" t="s">
        <v>572</v>
      </c>
      <c r="M107" s="177" t="s">
        <v>525</v>
      </c>
      <c r="N107" s="177" t="s">
        <v>525</v>
      </c>
      <c r="O107" s="177" t="s">
        <v>525</v>
      </c>
      <c r="P107" s="177" t="s">
        <v>525</v>
      </c>
      <c r="Q107" s="177" t="s">
        <v>525</v>
      </c>
      <c r="R107" s="177" t="s">
        <v>525</v>
      </c>
      <c r="S107">
        <v>0</v>
      </c>
      <c r="T107">
        <v>0</v>
      </c>
      <c r="U107" s="541">
        <v>0</v>
      </c>
      <c r="V107" s="541">
        <v>0</v>
      </c>
      <c r="W107" s="552">
        <v>0</v>
      </c>
      <c r="X107">
        <v>0</v>
      </c>
      <c r="Y107">
        <v>156</v>
      </c>
      <c r="Z107">
        <v>2.8</v>
      </c>
      <c r="AA107" t="s">
        <v>526</v>
      </c>
      <c r="AB107" t="s">
        <v>527</v>
      </c>
      <c r="AC107" t="s">
        <v>528</v>
      </c>
      <c r="AD107" s="177" t="s">
        <v>525</v>
      </c>
      <c r="AE107" s="177" t="s">
        <v>525</v>
      </c>
      <c r="AF107">
        <v>1</v>
      </c>
      <c r="AG107">
        <v>7.5</v>
      </c>
      <c r="AH107">
        <v>7.5</v>
      </c>
      <c r="AI107">
        <v>33.5</v>
      </c>
      <c r="AJ107">
        <v>33.5</v>
      </c>
    </row>
    <row r="108" spans="1:36">
      <c r="A108">
        <v>7</v>
      </c>
      <c r="B108" t="s">
        <v>242</v>
      </c>
      <c r="C108" s="176" t="s">
        <v>245</v>
      </c>
      <c r="D108" t="s">
        <v>246</v>
      </c>
      <c r="E108" s="177" t="s">
        <v>520</v>
      </c>
      <c r="F108" s="177" t="s">
        <v>520</v>
      </c>
      <c r="G108" t="s">
        <v>532</v>
      </c>
      <c r="H108" t="s">
        <v>121</v>
      </c>
      <c r="I108" t="s">
        <v>538</v>
      </c>
      <c r="J108" t="s">
        <v>395</v>
      </c>
      <c r="K108" s="177" t="s">
        <v>520</v>
      </c>
      <c r="L108" t="s">
        <v>572</v>
      </c>
      <c r="M108" s="177" t="s">
        <v>520</v>
      </c>
      <c r="N108" s="177" t="s">
        <v>525</v>
      </c>
      <c r="O108" s="177" t="s">
        <v>525</v>
      </c>
      <c r="P108" s="177" t="s">
        <v>525</v>
      </c>
      <c r="Q108" s="177" t="s">
        <v>520</v>
      </c>
      <c r="R108" s="177" t="s">
        <v>525</v>
      </c>
      <c r="S108">
        <v>18</v>
      </c>
      <c r="T108">
        <v>0</v>
      </c>
      <c r="U108" s="541">
        <v>0</v>
      </c>
      <c r="V108" s="541">
        <v>0</v>
      </c>
      <c r="W108" s="552">
        <v>18</v>
      </c>
      <c r="X108">
        <v>0</v>
      </c>
      <c r="Y108">
        <v>86</v>
      </c>
      <c r="Z108">
        <v>1.6</v>
      </c>
      <c r="AA108" t="s">
        <v>526</v>
      </c>
      <c r="AB108" t="s">
        <v>527</v>
      </c>
      <c r="AC108" t="s">
        <v>528</v>
      </c>
      <c r="AD108" s="177" t="s">
        <v>525</v>
      </c>
      <c r="AE108" s="177" t="s">
        <v>525</v>
      </c>
      <c r="AF108">
        <v>1</v>
      </c>
      <c r="AG108">
        <v>6.5</v>
      </c>
      <c r="AH108">
        <v>6.5</v>
      </c>
      <c r="AI108">
        <v>31.5</v>
      </c>
      <c r="AJ108">
        <v>31.5</v>
      </c>
    </row>
    <row r="109" spans="1:36">
      <c r="A109">
        <v>7</v>
      </c>
      <c r="B109" t="s">
        <v>55</v>
      </c>
      <c r="C109" s="176" t="s">
        <v>434</v>
      </c>
      <c r="D109" t="s">
        <v>435</v>
      </c>
      <c r="E109" s="177" t="s">
        <v>525</v>
      </c>
      <c r="F109" s="177" t="s">
        <v>525</v>
      </c>
      <c r="G109" t="s">
        <v>532</v>
      </c>
      <c r="H109" t="s">
        <v>129</v>
      </c>
      <c r="I109" t="s">
        <v>536</v>
      </c>
      <c r="J109" t="s">
        <v>395</v>
      </c>
      <c r="K109" s="177" t="s">
        <v>525</v>
      </c>
      <c r="L109" t="s">
        <v>573</v>
      </c>
      <c r="M109" s="177" t="s">
        <v>525</v>
      </c>
      <c r="N109" s="177" t="s">
        <v>525</v>
      </c>
      <c r="O109" s="177" t="s">
        <v>520</v>
      </c>
      <c r="P109" s="177" t="s">
        <v>525</v>
      </c>
      <c r="Q109" s="177" t="s">
        <v>525</v>
      </c>
      <c r="R109" s="177" t="s">
        <v>525</v>
      </c>
      <c r="S109">
        <v>0</v>
      </c>
      <c r="T109">
        <v>0</v>
      </c>
      <c r="U109" s="541">
        <v>16</v>
      </c>
      <c r="V109" s="541">
        <v>0</v>
      </c>
      <c r="W109" s="552">
        <v>0</v>
      </c>
      <c r="X109">
        <v>0</v>
      </c>
      <c r="Y109">
        <v>620</v>
      </c>
      <c r="Z109">
        <v>12</v>
      </c>
      <c r="AA109" t="s">
        <v>526</v>
      </c>
      <c r="AB109" t="s">
        <v>527</v>
      </c>
      <c r="AC109" t="s">
        <v>528</v>
      </c>
      <c r="AD109" s="177" t="s">
        <v>525</v>
      </c>
      <c r="AE109" s="177" t="s">
        <v>525</v>
      </c>
      <c r="AF109">
        <v>1</v>
      </c>
      <c r="AG109">
        <v>17</v>
      </c>
      <c r="AH109">
        <v>17</v>
      </c>
      <c r="AI109">
        <v>52.5</v>
      </c>
      <c r="AJ109">
        <v>52.5</v>
      </c>
    </row>
    <row r="110" spans="1:36">
      <c r="A110">
        <v>7</v>
      </c>
      <c r="B110" t="s">
        <v>55</v>
      </c>
      <c r="C110" s="176" t="s">
        <v>436</v>
      </c>
      <c r="D110" t="s">
        <v>437</v>
      </c>
      <c r="E110" s="177" t="s">
        <v>525</v>
      </c>
      <c r="F110" s="177" t="s">
        <v>525</v>
      </c>
      <c r="G110" t="s">
        <v>521</v>
      </c>
      <c r="H110" t="s">
        <v>539</v>
      </c>
      <c r="I110" t="s">
        <v>523</v>
      </c>
      <c r="J110" t="s">
        <v>395</v>
      </c>
      <c r="K110" s="177" t="s">
        <v>525</v>
      </c>
      <c r="L110" t="s">
        <v>573</v>
      </c>
      <c r="M110" s="177" t="s">
        <v>525</v>
      </c>
      <c r="N110" s="177" t="s">
        <v>525</v>
      </c>
      <c r="O110" s="177" t="s">
        <v>525</v>
      </c>
      <c r="P110" s="177" t="s">
        <v>520</v>
      </c>
      <c r="Q110" s="177" t="s">
        <v>525</v>
      </c>
      <c r="R110" s="177" t="s">
        <v>525</v>
      </c>
      <c r="S110">
        <v>0</v>
      </c>
      <c r="T110">
        <v>0</v>
      </c>
      <c r="U110" s="541">
        <v>0</v>
      </c>
      <c r="V110" s="541">
        <v>15</v>
      </c>
      <c r="W110" s="552">
        <v>0</v>
      </c>
      <c r="X110">
        <v>0</v>
      </c>
      <c r="Y110">
        <v>580</v>
      </c>
      <c r="Z110">
        <v>11.6</v>
      </c>
      <c r="AA110" t="s">
        <v>530</v>
      </c>
      <c r="AB110" t="s">
        <v>528</v>
      </c>
      <c r="AC110" t="s">
        <v>528</v>
      </c>
      <c r="AD110" s="177" t="s">
        <v>525</v>
      </c>
      <c r="AE110" s="177" t="s">
        <v>525</v>
      </c>
      <c r="AF110">
        <v>1</v>
      </c>
      <c r="AG110">
        <v>17</v>
      </c>
      <c r="AH110">
        <v>17</v>
      </c>
      <c r="AI110">
        <v>52.5</v>
      </c>
      <c r="AJ110">
        <v>52.5</v>
      </c>
    </row>
    <row r="111" spans="1:36">
      <c r="A111">
        <v>7</v>
      </c>
      <c r="B111" t="s">
        <v>55</v>
      </c>
      <c r="C111" s="176" t="s">
        <v>268</v>
      </c>
      <c r="D111" t="s">
        <v>269</v>
      </c>
      <c r="E111" s="177" t="s">
        <v>520</v>
      </c>
      <c r="F111" s="177" t="s">
        <v>520</v>
      </c>
      <c r="G111" t="s">
        <v>532</v>
      </c>
      <c r="H111" t="s">
        <v>129</v>
      </c>
      <c r="I111" t="s">
        <v>129</v>
      </c>
      <c r="J111" t="s">
        <v>395</v>
      </c>
      <c r="K111" s="177" t="s">
        <v>520</v>
      </c>
      <c r="L111" t="s">
        <v>573</v>
      </c>
      <c r="M111" s="177" t="s">
        <v>525</v>
      </c>
      <c r="N111" s="177" t="s">
        <v>520</v>
      </c>
      <c r="O111" s="177" t="s">
        <v>525</v>
      </c>
      <c r="P111" s="177" t="s">
        <v>525</v>
      </c>
      <c r="Q111" s="177" t="s">
        <v>525</v>
      </c>
      <c r="R111" s="177" t="s">
        <v>520</v>
      </c>
      <c r="S111">
        <v>0</v>
      </c>
      <c r="T111">
        <v>16</v>
      </c>
      <c r="U111" s="541">
        <v>0</v>
      </c>
      <c r="V111" s="541">
        <v>0</v>
      </c>
      <c r="W111" s="552">
        <v>0</v>
      </c>
      <c r="X111">
        <v>16</v>
      </c>
      <c r="Y111">
        <v>300</v>
      </c>
      <c r="Z111">
        <v>4.4000000000000004</v>
      </c>
      <c r="AA111" t="s">
        <v>526</v>
      </c>
      <c r="AB111" t="s">
        <v>527</v>
      </c>
      <c r="AC111" t="s">
        <v>528</v>
      </c>
      <c r="AD111" s="177" t="s">
        <v>525</v>
      </c>
      <c r="AE111" s="177" t="s">
        <v>525</v>
      </c>
      <c r="AF111">
        <v>1</v>
      </c>
      <c r="AG111">
        <v>9</v>
      </c>
      <c r="AH111">
        <v>9</v>
      </c>
      <c r="AI111">
        <v>36.5</v>
      </c>
      <c r="AJ111">
        <v>36.5</v>
      </c>
    </row>
    <row r="112" spans="1:36">
      <c r="A112">
        <v>7</v>
      </c>
      <c r="B112" t="s">
        <v>55</v>
      </c>
      <c r="C112" s="176" t="s">
        <v>270</v>
      </c>
      <c r="D112" t="s">
        <v>271</v>
      </c>
      <c r="E112" s="177" t="s">
        <v>520</v>
      </c>
      <c r="F112" s="177" t="s">
        <v>520</v>
      </c>
      <c r="G112" t="s">
        <v>521</v>
      </c>
      <c r="H112" t="s">
        <v>124</v>
      </c>
      <c r="I112" t="s">
        <v>536</v>
      </c>
      <c r="J112" t="s">
        <v>395</v>
      </c>
      <c r="K112" s="177" t="s">
        <v>525</v>
      </c>
      <c r="L112" t="s">
        <v>573</v>
      </c>
      <c r="M112" s="177" t="s">
        <v>520</v>
      </c>
      <c r="N112" s="177" t="s">
        <v>525</v>
      </c>
      <c r="O112" s="177" t="s">
        <v>525</v>
      </c>
      <c r="P112" s="177" t="s">
        <v>525</v>
      </c>
      <c r="Q112" s="177" t="s">
        <v>520</v>
      </c>
      <c r="R112" s="177" t="s">
        <v>525</v>
      </c>
      <c r="S112">
        <v>12</v>
      </c>
      <c r="T112">
        <v>0</v>
      </c>
      <c r="U112" s="541">
        <v>0</v>
      </c>
      <c r="V112" s="541">
        <v>0</v>
      </c>
      <c r="W112" s="552">
        <v>12</v>
      </c>
      <c r="X112">
        <v>0</v>
      </c>
      <c r="Y112">
        <v>180</v>
      </c>
      <c r="Z112">
        <v>2.8</v>
      </c>
      <c r="AA112" t="s">
        <v>530</v>
      </c>
      <c r="AB112" t="s">
        <v>562</v>
      </c>
      <c r="AC112" t="s">
        <v>562</v>
      </c>
      <c r="AD112" s="177" t="s">
        <v>525</v>
      </c>
      <c r="AE112" s="177" t="s">
        <v>525</v>
      </c>
      <c r="AF112">
        <v>1</v>
      </c>
      <c r="AG112">
        <v>8.5</v>
      </c>
      <c r="AH112">
        <v>8.5</v>
      </c>
      <c r="AI112">
        <v>35.5</v>
      </c>
      <c r="AJ112">
        <v>35.5</v>
      </c>
    </row>
    <row r="113" spans="1:36">
      <c r="A113">
        <v>7</v>
      </c>
      <c r="B113" t="s">
        <v>200</v>
      </c>
      <c r="C113" s="176" t="s">
        <v>201</v>
      </c>
      <c r="D113" t="s">
        <v>202</v>
      </c>
      <c r="E113" s="177" t="s">
        <v>520</v>
      </c>
      <c r="F113" s="177" t="s">
        <v>520</v>
      </c>
      <c r="G113" t="s">
        <v>532</v>
      </c>
      <c r="H113" t="s">
        <v>129</v>
      </c>
      <c r="I113" t="s">
        <v>129</v>
      </c>
      <c r="J113" t="s">
        <v>395</v>
      </c>
      <c r="K113" s="177" t="s">
        <v>525</v>
      </c>
      <c r="L113" t="s">
        <v>574</v>
      </c>
      <c r="M113" s="177" t="s">
        <v>525</v>
      </c>
      <c r="N113" s="177" t="s">
        <v>520</v>
      </c>
      <c r="O113" s="177" t="s">
        <v>525</v>
      </c>
      <c r="P113" s="177" t="s">
        <v>525</v>
      </c>
      <c r="Q113" s="177" t="s">
        <v>525</v>
      </c>
      <c r="R113" s="177" t="s">
        <v>520</v>
      </c>
      <c r="S113">
        <v>0</v>
      </c>
      <c r="T113">
        <v>22</v>
      </c>
      <c r="U113" s="541">
        <v>0</v>
      </c>
      <c r="V113" s="541">
        <v>0</v>
      </c>
      <c r="W113" s="552">
        <v>0</v>
      </c>
      <c r="X113">
        <v>22</v>
      </c>
      <c r="Y113">
        <v>102</v>
      </c>
      <c r="Z113">
        <v>2.2000000000000002</v>
      </c>
      <c r="AA113" t="s">
        <v>526</v>
      </c>
      <c r="AB113" t="s">
        <v>527</v>
      </c>
      <c r="AC113" t="s">
        <v>528</v>
      </c>
      <c r="AD113" s="177" t="s">
        <v>525</v>
      </c>
      <c r="AE113" s="177" t="s">
        <v>520</v>
      </c>
      <c r="AF113">
        <v>1</v>
      </c>
      <c r="AG113">
        <v>7</v>
      </c>
      <c r="AH113">
        <v>7</v>
      </c>
      <c r="AI113">
        <v>32.5</v>
      </c>
      <c r="AJ113">
        <v>40.5</v>
      </c>
    </row>
    <row r="114" spans="1:36">
      <c r="A114">
        <v>7</v>
      </c>
      <c r="B114" t="s">
        <v>200</v>
      </c>
      <c r="C114" s="176" t="s">
        <v>203</v>
      </c>
      <c r="D114" t="s">
        <v>487</v>
      </c>
      <c r="E114" s="177" t="s">
        <v>520</v>
      </c>
      <c r="F114" s="177" t="s">
        <v>520</v>
      </c>
      <c r="G114" t="s">
        <v>539</v>
      </c>
      <c r="H114" t="s">
        <v>522</v>
      </c>
      <c r="I114" t="s">
        <v>523</v>
      </c>
      <c r="J114" t="s">
        <v>395</v>
      </c>
      <c r="K114" s="177" t="s">
        <v>520</v>
      </c>
      <c r="L114" t="s">
        <v>574</v>
      </c>
      <c r="M114" s="177" t="s">
        <v>525</v>
      </c>
      <c r="N114" s="177" t="s">
        <v>525</v>
      </c>
      <c r="O114" s="177" t="s">
        <v>525</v>
      </c>
      <c r="P114" s="177" t="s">
        <v>520</v>
      </c>
      <c r="Q114" s="177" t="s">
        <v>525</v>
      </c>
      <c r="R114" s="177" t="s">
        <v>525</v>
      </c>
      <c r="S114">
        <v>0</v>
      </c>
      <c r="T114">
        <v>0</v>
      </c>
      <c r="U114" s="541">
        <v>0</v>
      </c>
      <c r="V114" s="541">
        <v>6</v>
      </c>
      <c r="W114" s="552">
        <v>0</v>
      </c>
      <c r="X114">
        <v>0</v>
      </c>
      <c r="Y114">
        <v>90</v>
      </c>
      <c r="Z114">
        <v>2.2000000000000002</v>
      </c>
      <c r="AA114" t="s">
        <v>526</v>
      </c>
      <c r="AB114" t="s">
        <v>527</v>
      </c>
      <c r="AC114" t="s">
        <v>528</v>
      </c>
      <c r="AD114" s="177" t="s">
        <v>525</v>
      </c>
      <c r="AE114" s="177" t="s">
        <v>525</v>
      </c>
      <c r="AF114">
        <v>1</v>
      </c>
      <c r="AG114">
        <v>7</v>
      </c>
      <c r="AH114">
        <v>7</v>
      </c>
      <c r="AI114">
        <v>32.5</v>
      </c>
      <c r="AJ114">
        <v>32.5</v>
      </c>
    </row>
    <row r="115" spans="1:36">
      <c r="A115">
        <v>7</v>
      </c>
      <c r="B115" t="s">
        <v>200</v>
      </c>
      <c r="C115" s="176" t="s">
        <v>205</v>
      </c>
      <c r="D115" t="s">
        <v>206</v>
      </c>
      <c r="E115" s="177" t="s">
        <v>520</v>
      </c>
      <c r="F115" s="177" t="s">
        <v>520</v>
      </c>
      <c r="G115" t="s">
        <v>532</v>
      </c>
      <c r="H115" t="s">
        <v>121</v>
      </c>
      <c r="I115" t="s">
        <v>538</v>
      </c>
      <c r="J115" t="s">
        <v>393</v>
      </c>
      <c r="K115" s="177" t="s">
        <v>520</v>
      </c>
      <c r="L115" t="s">
        <v>574</v>
      </c>
      <c r="M115" s="177" t="s">
        <v>520</v>
      </c>
      <c r="N115" s="177" t="s">
        <v>525</v>
      </c>
      <c r="O115" s="177" t="s">
        <v>520</v>
      </c>
      <c r="P115" s="177" t="s">
        <v>525</v>
      </c>
      <c r="Q115" s="177" t="s">
        <v>520</v>
      </c>
      <c r="R115" s="177" t="s">
        <v>525</v>
      </c>
      <c r="S115">
        <v>22</v>
      </c>
      <c r="T115">
        <v>0</v>
      </c>
      <c r="U115" s="541">
        <v>22</v>
      </c>
      <c r="V115" s="541">
        <v>0</v>
      </c>
      <c r="W115" s="552">
        <v>22</v>
      </c>
      <c r="X115">
        <v>0</v>
      </c>
      <c r="Y115">
        <v>50</v>
      </c>
      <c r="Z115">
        <v>1.2</v>
      </c>
      <c r="AA115" t="s">
        <v>526</v>
      </c>
      <c r="AB115" t="s">
        <v>527</v>
      </c>
      <c r="AC115" t="s">
        <v>528</v>
      </c>
      <c r="AD115" s="177" t="s">
        <v>525</v>
      </c>
      <c r="AE115" s="177" t="s">
        <v>525</v>
      </c>
      <c r="AF115">
        <v>1</v>
      </c>
      <c r="AG115">
        <v>6</v>
      </c>
      <c r="AH115">
        <v>6</v>
      </c>
      <c r="AI115">
        <v>30.5</v>
      </c>
      <c r="AJ115">
        <v>30.5</v>
      </c>
    </row>
    <row r="116" spans="1:36">
      <c r="A116">
        <v>7</v>
      </c>
      <c r="B116" t="s">
        <v>200</v>
      </c>
      <c r="C116" s="176" t="s">
        <v>207</v>
      </c>
      <c r="D116" t="s">
        <v>208</v>
      </c>
      <c r="E116" s="177" t="s">
        <v>520</v>
      </c>
      <c r="F116" s="177" t="s">
        <v>520</v>
      </c>
      <c r="G116" t="s">
        <v>521</v>
      </c>
      <c r="H116" t="s">
        <v>124</v>
      </c>
      <c r="I116" t="s">
        <v>534</v>
      </c>
      <c r="J116" t="s">
        <v>396</v>
      </c>
      <c r="K116" s="177" t="s">
        <v>525</v>
      </c>
      <c r="L116" t="s">
        <v>574</v>
      </c>
      <c r="M116" s="177" t="s">
        <v>520</v>
      </c>
      <c r="N116" s="177" t="s">
        <v>520</v>
      </c>
      <c r="O116" s="177" t="s">
        <v>520</v>
      </c>
      <c r="P116" s="177" t="s">
        <v>520</v>
      </c>
      <c r="Q116" s="177" t="s">
        <v>520</v>
      </c>
      <c r="R116" s="177" t="s">
        <v>520</v>
      </c>
      <c r="S116">
        <v>19</v>
      </c>
      <c r="T116">
        <v>19</v>
      </c>
      <c r="U116" s="541">
        <v>19</v>
      </c>
      <c r="V116" s="541">
        <v>19</v>
      </c>
      <c r="W116" s="552">
        <v>19</v>
      </c>
      <c r="X116">
        <v>19</v>
      </c>
      <c r="Y116">
        <v>28</v>
      </c>
      <c r="Z116">
        <v>0.8</v>
      </c>
      <c r="AA116" t="s">
        <v>530</v>
      </c>
      <c r="AB116" t="s">
        <v>531</v>
      </c>
      <c r="AC116" t="s">
        <v>531</v>
      </c>
      <c r="AD116" s="177" t="s">
        <v>525</v>
      </c>
      <c r="AE116" s="177" t="s">
        <v>525</v>
      </c>
      <c r="AF116">
        <v>2</v>
      </c>
      <c r="AG116">
        <v>6</v>
      </c>
      <c r="AH116">
        <v>6</v>
      </c>
      <c r="AI116">
        <v>38.5</v>
      </c>
      <c r="AJ116">
        <v>38.5</v>
      </c>
    </row>
    <row r="117" spans="1:36">
      <c r="A117">
        <v>8</v>
      </c>
      <c r="B117" t="s">
        <v>56</v>
      </c>
      <c r="C117" s="176" t="s">
        <v>249</v>
      </c>
      <c r="D117" t="s">
        <v>250</v>
      </c>
      <c r="E117" s="177" t="s">
        <v>520</v>
      </c>
      <c r="F117" s="177" t="s">
        <v>520</v>
      </c>
      <c r="G117" t="s">
        <v>532</v>
      </c>
      <c r="H117" t="s">
        <v>121</v>
      </c>
      <c r="I117" t="s">
        <v>538</v>
      </c>
      <c r="J117" t="s">
        <v>395</v>
      </c>
      <c r="K117" s="177" t="s">
        <v>520</v>
      </c>
      <c r="L117" t="s">
        <v>575</v>
      </c>
      <c r="M117" s="177" t="s">
        <v>525</v>
      </c>
      <c r="N117" s="177" t="s">
        <v>520</v>
      </c>
      <c r="O117" s="177" t="s">
        <v>525</v>
      </c>
      <c r="P117" s="177" t="s">
        <v>525</v>
      </c>
      <c r="Q117" s="177" t="s">
        <v>525</v>
      </c>
      <c r="R117" s="177" t="s">
        <v>520</v>
      </c>
      <c r="S117">
        <v>0</v>
      </c>
      <c r="T117">
        <v>26</v>
      </c>
      <c r="U117" s="541">
        <v>0</v>
      </c>
      <c r="V117" s="541">
        <v>0</v>
      </c>
      <c r="W117" s="552">
        <v>0</v>
      </c>
      <c r="X117">
        <v>26</v>
      </c>
      <c r="Y117">
        <v>24</v>
      </c>
      <c r="Z117">
        <v>1</v>
      </c>
      <c r="AA117" t="s">
        <v>526</v>
      </c>
      <c r="AB117" t="s">
        <v>527</v>
      </c>
      <c r="AC117" t="s">
        <v>528</v>
      </c>
      <c r="AD117" s="177" t="s">
        <v>525</v>
      </c>
      <c r="AE117" s="177" t="s">
        <v>525</v>
      </c>
      <c r="AF117">
        <v>1</v>
      </c>
      <c r="AG117">
        <v>6</v>
      </c>
      <c r="AH117">
        <v>6</v>
      </c>
      <c r="AI117">
        <v>30.5</v>
      </c>
      <c r="AJ117">
        <v>30.5</v>
      </c>
    </row>
    <row r="118" spans="1:36">
      <c r="A118">
        <v>8</v>
      </c>
      <c r="B118" t="s">
        <v>56</v>
      </c>
      <c r="C118" s="176" t="s">
        <v>251</v>
      </c>
      <c r="D118" t="s">
        <v>488</v>
      </c>
      <c r="E118" s="177" t="s">
        <v>520</v>
      </c>
      <c r="F118" s="177" t="s">
        <v>520</v>
      </c>
      <c r="G118" t="s">
        <v>532</v>
      </c>
      <c r="H118" t="s">
        <v>124</v>
      </c>
      <c r="I118" t="s">
        <v>536</v>
      </c>
      <c r="J118" t="s">
        <v>395</v>
      </c>
      <c r="K118" s="177" t="s">
        <v>525</v>
      </c>
      <c r="L118" t="s">
        <v>575</v>
      </c>
      <c r="M118" s="177" t="s">
        <v>520</v>
      </c>
      <c r="N118" s="177" t="s">
        <v>525</v>
      </c>
      <c r="O118" s="177" t="s">
        <v>525</v>
      </c>
      <c r="P118" s="177" t="s">
        <v>525</v>
      </c>
      <c r="Q118" s="177" t="s">
        <v>520</v>
      </c>
      <c r="R118" s="177" t="s">
        <v>525</v>
      </c>
      <c r="S118">
        <v>17</v>
      </c>
      <c r="T118">
        <v>0</v>
      </c>
      <c r="U118" s="541">
        <v>0</v>
      </c>
      <c r="V118" s="541">
        <v>0</v>
      </c>
      <c r="W118" s="552">
        <v>17</v>
      </c>
      <c r="X118">
        <v>0</v>
      </c>
      <c r="Y118">
        <v>44</v>
      </c>
      <c r="Z118">
        <v>1</v>
      </c>
      <c r="AA118" t="s">
        <v>530</v>
      </c>
      <c r="AB118" t="s">
        <v>543</v>
      </c>
      <c r="AC118" t="s">
        <v>543</v>
      </c>
      <c r="AD118" s="177" t="s">
        <v>525</v>
      </c>
      <c r="AE118" s="177" t="s">
        <v>525</v>
      </c>
      <c r="AF118">
        <v>1</v>
      </c>
      <c r="AG118">
        <v>7</v>
      </c>
      <c r="AH118">
        <v>7</v>
      </c>
      <c r="AI118">
        <v>34.5</v>
      </c>
      <c r="AJ118">
        <v>34.5</v>
      </c>
    </row>
    <row r="119" spans="1:36">
      <c r="A119">
        <v>8</v>
      </c>
      <c r="B119" t="s">
        <v>45</v>
      </c>
      <c r="C119" s="176" t="s">
        <v>171</v>
      </c>
      <c r="D119" t="s">
        <v>172</v>
      </c>
      <c r="E119" s="177" t="s">
        <v>520</v>
      </c>
      <c r="F119" s="177" t="s">
        <v>520</v>
      </c>
      <c r="G119" t="s">
        <v>532</v>
      </c>
      <c r="H119" t="s">
        <v>129</v>
      </c>
      <c r="I119" t="s">
        <v>129</v>
      </c>
      <c r="J119" t="s">
        <v>395</v>
      </c>
      <c r="K119" s="177" t="s">
        <v>520</v>
      </c>
      <c r="L119" t="s">
        <v>575</v>
      </c>
      <c r="M119" s="177" t="s">
        <v>525</v>
      </c>
      <c r="N119" s="177" t="s">
        <v>525</v>
      </c>
      <c r="O119" s="177" t="s">
        <v>520</v>
      </c>
      <c r="P119" s="177" t="s">
        <v>525</v>
      </c>
      <c r="Q119" s="177" t="s">
        <v>525</v>
      </c>
      <c r="R119" s="177" t="s">
        <v>525</v>
      </c>
      <c r="S119">
        <v>0</v>
      </c>
      <c r="T119">
        <v>0</v>
      </c>
      <c r="U119" s="541">
        <v>26</v>
      </c>
      <c r="V119" s="541">
        <v>0</v>
      </c>
      <c r="W119" s="552">
        <v>0</v>
      </c>
      <c r="X119">
        <v>0</v>
      </c>
      <c r="Y119">
        <v>240</v>
      </c>
      <c r="Z119">
        <v>4</v>
      </c>
      <c r="AA119" t="s">
        <v>541</v>
      </c>
      <c r="AB119" t="s">
        <v>528</v>
      </c>
      <c r="AC119" t="s">
        <v>528</v>
      </c>
      <c r="AD119" s="177" t="s">
        <v>525</v>
      </c>
      <c r="AE119" s="177" t="s">
        <v>525</v>
      </c>
      <c r="AF119">
        <v>1</v>
      </c>
      <c r="AG119">
        <v>9</v>
      </c>
      <c r="AH119">
        <v>9</v>
      </c>
      <c r="AI119">
        <v>36.5</v>
      </c>
      <c r="AJ119">
        <v>36.5</v>
      </c>
    </row>
    <row r="120" spans="1:36">
      <c r="A120">
        <v>8</v>
      </c>
      <c r="B120" t="s">
        <v>45</v>
      </c>
      <c r="C120" s="176" t="s">
        <v>173</v>
      </c>
      <c r="D120" t="s">
        <v>174</v>
      </c>
      <c r="E120" s="177" t="s">
        <v>520</v>
      </c>
      <c r="F120" s="177" t="s">
        <v>520</v>
      </c>
      <c r="G120" t="s">
        <v>532</v>
      </c>
      <c r="H120" t="s">
        <v>129</v>
      </c>
      <c r="I120" t="s">
        <v>129</v>
      </c>
      <c r="J120" t="s">
        <v>395</v>
      </c>
      <c r="K120" s="177" t="s">
        <v>520</v>
      </c>
      <c r="L120" t="s">
        <v>575</v>
      </c>
      <c r="M120" s="177" t="s">
        <v>525</v>
      </c>
      <c r="N120" s="177" t="s">
        <v>525</v>
      </c>
      <c r="O120" s="177" t="s">
        <v>525</v>
      </c>
      <c r="P120" s="177" t="s">
        <v>520</v>
      </c>
      <c r="Q120" s="177" t="s">
        <v>525</v>
      </c>
      <c r="R120" s="177" t="s">
        <v>525</v>
      </c>
      <c r="S120">
        <v>0</v>
      </c>
      <c r="T120">
        <v>0</v>
      </c>
      <c r="U120" s="541">
        <v>0</v>
      </c>
      <c r="V120" s="541">
        <v>26</v>
      </c>
      <c r="W120" s="552">
        <v>0</v>
      </c>
      <c r="X120">
        <v>0</v>
      </c>
      <c r="Y120">
        <v>240</v>
      </c>
      <c r="Z120">
        <v>3.6</v>
      </c>
      <c r="AA120" t="s">
        <v>526</v>
      </c>
      <c r="AB120" t="s">
        <v>527</v>
      </c>
      <c r="AC120" t="s">
        <v>528</v>
      </c>
      <c r="AD120" s="177" t="s">
        <v>525</v>
      </c>
      <c r="AE120" s="177" t="s">
        <v>525</v>
      </c>
      <c r="AF120">
        <v>1</v>
      </c>
      <c r="AG120">
        <v>8.5</v>
      </c>
      <c r="AH120">
        <v>8.5</v>
      </c>
      <c r="AI120">
        <v>35.5</v>
      </c>
      <c r="AJ120">
        <v>35.5</v>
      </c>
    </row>
    <row r="121" spans="1:36">
      <c r="A121">
        <v>8</v>
      </c>
      <c r="B121" t="s">
        <v>45</v>
      </c>
      <c r="C121" s="176" t="s">
        <v>175</v>
      </c>
      <c r="D121" t="s">
        <v>176</v>
      </c>
      <c r="E121" s="177" t="s">
        <v>520</v>
      </c>
      <c r="F121" s="177" t="s">
        <v>520</v>
      </c>
      <c r="G121" t="s">
        <v>532</v>
      </c>
      <c r="H121" t="s">
        <v>124</v>
      </c>
      <c r="I121" t="s">
        <v>545</v>
      </c>
      <c r="J121" t="s">
        <v>396</v>
      </c>
      <c r="K121" s="177" t="s">
        <v>525</v>
      </c>
      <c r="L121" t="s">
        <v>575</v>
      </c>
      <c r="M121" s="177" t="s">
        <v>520</v>
      </c>
      <c r="N121" s="177" t="s">
        <v>520</v>
      </c>
      <c r="O121" s="177" t="s">
        <v>520</v>
      </c>
      <c r="P121" s="177" t="s">
        <v>520</v>
      </c>
      <c r="Q121" s="177" t="s">
        <v>520</v>
      </c>
      <c r="R121" s="177" t="s">
        <v>520</v>
      </c>
      <c r="S121">
        <v>22</v>
      </c>
      <c r="T121">
        <v>22</v>
      </c>
      <c r="U121" s="541">
        <v>22</v>
      </c>
      <c r="V121" s="541">
        <v>22</v>
      </c>
      <c r="W121" s="552">
        <v>22</v>
      </c>
      <c r="X121">
        <v>22</v>
      </c>
      <c r="Y121">
        <v>180</v>
      </c>
      <c r="Z121">
        <v>3</v>
      </c>
      <c r="AA121" t="s">
        <v>530</v>
      </c>
      <c r="AB121" t="s">
        <v>528</v>
      </c>
      <c r="AC121" t="s">
        <v>528</v>
      </c>
      <c r="AD121" s="177" t="s">
        <v>525</v>
      </c>
      <c r="AE121" s="177" t="s">
        <v>520</v>
      </c>
      <c r="AF121">
        <v>1</v>
      </c>
      <c r="AG121">
        <v>8.5</v>
      </c>
      <c r="AH121">
        <v>8.5</v>
      </c>
      <c r="AI121">
        <v>35.5</v>
      </c>
      <c r="AJ121">
        <v>46.5</v>
      </c>
    </row>
    <row r="122" spans="1:36">
      <c r="A122">
        <v>8</v>
      </c>
      <c r="B122" t="s">
        <v>45</v>
      </c>
      <c r="C122" s="176" t="s">
        <v>177</v>
      </c>
      <c r="D122" t="s">
        <v>178</v>
      </c>
      <c r="E122" s="177" t="s">
        <v>520</v>
      </c>
      <c r="F122" s="177" t="s">
        <v>520</v>
      </c>
      <c r="G122" t="s">
        <v>539</v>
      </c>
      <c r="H122" t="s">
        <v>522</v>
      </c>
      <c r="I122" t="s">
        <v>523</v>
      </c>
      <c r="J122" t="s">
        <v>402</v>
      </c>
      <c r="K122" s="177" t="s">
        <v>520</v>
      </c>
      <c r="L122" t="s">
        <v>575</v>
      </c>
      <c r="M122" s="177" t="s">
        <v>525</v>
      </c>
      <c r="N122" s="177" t="s">
        <v>525</v>
      </c>
      <c r="O122" s="177" t="s">
        <v>525</v>
      </c>
      <c r="P122" s="177" t="s">
        <v>525</v>
      </c>
      <c r="Q122" s="177" t="s">
        <v>525</v>
      </c>
      <c r="R122" s="177" t="s">
        <v>525</v>
      </c>
      <c r="S122">
        <v>0</v>
      </c>
      <c r="T122">
        <v>0</v>
      </c>
      <c r="U122" s="541">
        <v>0</v>
      </c>
      <c r="V122" s="541">
        <v>0</v>
      </c>
      <c r="W122" s="552">
        <v>0</v>
      </c>
      <c r="X122">
        <v>0</v>
      </c>
      <c r="Y122">
        <v>82</v>
      </c>
      <c r="Z122">
        <v>1.8</v>
      </c>
      <c r="AA122" t="s">
        <v>526</v>
      </c>
      <c r="AB122" t="s">
        <v>527</v>
      </c>
      <c r="AC122" t="s">
        <v>528</v>
      </c>
      <c r="AD122" s="177" t="s">
        <v>525</v>
      </c>
      <c r="AE122" s="177" t="s">
        <v>525</v>
      </c>
      <c r="AF122">
        <v>1</v>
      </c>
      <c r="AG122">
        <v>6.5</v>
      </c>
      <c r="AH122">
        <v>6.5</v>
      </c>
      <c r="AI122">
        <v>31.5</v>
      </c>
      <c r="AJ122">
        <v>31.5</v>
      </c>
    </row>
    <row r="123" spans="1:36">
      <c r="A123">
        <v>8</v>
      </c>
      <c r="B123" t="s">
        <v>46</v>
      </c>
      <c r="C123" s="176" t="s">
        <v>293</v>
      </c>
      <c r="D123" t="s">
        <v>294</v>
      </c>
      <c r="E123" s="177" t="s">
        <v>520</v>
      </c>
      <c r="F123" s="177" t="s">
        <v>520</v>
      </c>
      <c r="G123" t="s">
        <v>521</v>
      </c>
      <c r="H123" t="s">
        <v>522</v>
      </c>
      <c r="I123" t="s">
        <v>523</v>
      </c>
      <c r="J123" t="s">
        <v>402</v>
      </c>
      <c r="K123" s="177" t="s">
        <v>520</v>
      </c>
      <c r="L123" t="s">
        <v>576</v>
      </c>
      <c r="M123" s="177" t="s">
        <v>525</v>
      </c>
      <c r="N123" s="177" t="s">
        <v>525</v>
      </c>
      <c r="O123" s="177" t="s">
        <v>525</v>
      </c>
      <c r="P123" s="177" t="s">
        <v>525</v>
      </c>
      <c r="Q123" s="177" t="s">
        <v>525</v>
      </c>
      <c r="R123" s="177" t="s">
        <v>525</v>
      </c>
      <c r="S123">
        <v>0</v>
      </c>
      <c r="T123">
        <v>0</v>
      </c>
      <c r="U123" s="541">
        <v>0</v>
      </c>
      <c r="V123" s="541">
        <v>0</v>
      </c>
      <c r="W123" s="552">
        <v>0</v>
      </c>
      <c r="X123">
        <v>0</v>
      </c>
      <c r="Y123">
        <v>240</v>
      </c>
      <c r="Z123">
        <v>4</v>
      </c>
      <c r="AA123" t="s">
        <v>526</v>
      </c>
      <c r="AB123" t="s">
        <v>527</v>
      </c>
      <c r="AC123" t="s">
        <v>528</v>
      </c>
      <c r="AD123" s="177" t="s">
        <v>525</v>
      </c>
      <c r="AE123" s="177" t="s">
        <v>525</v>
      </c>
      <c r="AF123">
        <v>1</v>
      </c>
      <c r="AG123">
        <v>9</v>
      </c>
      <c r="AH123">
        <v>9</v>
      </c>
      <c r="AI123">
        <v>36.5</v>
      </c>
      <c r="AJ123">
        <v>36.5</v>
      </c>
    </row>
    <row r="124" spans="1:36">
      <c r="A124">
        <v>8</v>
      </c>
      <c r="B124" t="s">
        <v>46</v>
      </c>
      <c r="C124" s="176" t="s">
        <v>295</v>
      </c>
      <c r="D124" t="s">
        <v>296</v>
      </c>
      <c r="E124" s="177" t="s">
        <v>520</v>
      </c>
      <c r="F124" s="177" t="s">
        <v>520</v>
      </c>
      <c r="G124" t="s">
        <v>521</v>
      </c>
      <c r="H124" t="s">
        <v>124</v>
      </c>
      <c r="I124" t="s">
        <v>533</v>
      </c>
      <c r="J124" t="s">
        <v>394</v>
      </c>
      <c r="K124" s="177" t="s">
        <v>525</v>
      </c>
      <c r="L124" t="s">
        <v>576</v>
      </c>
      <c r="M124" s="177" t="s">
        <v>520</v>
      </c>
      <c r="N124" s="177" t="s">
        <v>520</v>
      </c>
      <c r="O124" s="177" t="s">
        <v>520</v>
      </c>
      <c r="P124" s="177" t="s">
        <v>520</v>
      </c>
      <c r="Q124" s="177" t="s">
        <v>520</v>
      </c>
      <c r="R124" s="177" t="s">
        <v>520</v>
      </c>
      <c r="S124">
        <v>18</v>
      </c>
      <c r="T124">
        <v>18</v>
      </c>
      <c r="U124" s="541">
        <v>18</v>
      </c>
      <c r="V124" s="541">
        <v>18</v>
      </c>
      <c r="W124" s="552">
        <v>18</v>
      </c>
      <c r="X124">
        <v>18</v>
      </c>
      <c r="Y124">
        <v>200</v>
      </c>
      <c r="Z124">
        <v>3.2</v>
      </c>
      <c r="AA124" t="s">
        <v>526</v>
      </c>
      <c r="AB124" t="s">
        <v>527</v>
      </c>
      <c r="AC124" t="s">
        <v>562</v>
      </c>
      <c r="AD124" s="177" t="s">
        <v>525</v>
      </c>
      <c r="AE124" s="177" t="s">
        <v>525</v>
      </c>
      <c r="AF124">
        <v>1</v>
      </c>
      <c r="AG124">
        <v>8</v>
      </c>
      <c r="AH124">
        <v>8</v>
      </c>
      <c r="AI124">
        <v>34.5</v>
      </c>
      <c r="AJ124">
        <v>34.5</v>
      </c>
    </row>
    <row r="125" spans="1:36" s="396" customFormat="1">
      <c r="U125" s="542"/>
    </row>
    <row r="126" spans="1:36" s="396" customFormat="1">
      <c r="U126" s="542"/>
    </row>
    <row r="127" spans="1:36" s="396" customFormat="1">
      <c r="U127" s="542"/>
    </row>
    <row r="128" spans="1:36" s="396" customFormat="1">
      <c r="A128" s="569" t="s">
        <v>846</v>
      </c>
      <c r="U128" s="542"/>
    </row>
    <row r="129" spans="1:21" s="396" customFormat="1">
      <c r="A129" s="569" t="s">
        <v>839</v>
      </c>
      <c r="U129" s="542"/>
    </row>
    <row r="130" spans="1:21" s="396" customFormat="1">
      <c r="A130" s="569" t="s">
        <v>840</v>
      </c>
      <c r="U130" s="542"/>
    </row>
    <row r="131" spans="1:21" s="396" customFormat="1">
      <c r="A131" s="569" t="s">
        <v>841</v>
      </c>
      <c r="U131" s="542"/>
    </row>
    <row r="132" spans="1:21" s="396" customFormat="1">
      <c r="A132" s="569" t="s">
        <v>842</v>
      </c>
      <c r="U132" s="542"/>
    </row>
    <row r="133" spans="1:21" s="396" customFormat="1">
      <c r="A133" s="569" t="s">
        <v>843</v>
      </c>
      <c r="U133" s="542"/>
    </row>
    <row r="134" spans="1:21" s="396" customFormat="1">
      <c r="A134" s="569" t="s">
        <v>844</v>
      </c>
      <c r="U134" s="542"/>
    </row>
    <row r="135" spans="1:21" s="396" customFormat="1">
      <c r="A135" s="569" t="s">
        <v>845</v>
      </c>
      <c r="U135" s="542"/>
    </row>
    <row r="136" spans="1:21" s="396" customFormat="1">
      <c r="A136" s="569" t="s">
        <v>847</v>
      </c>
      <c r="U136" s="542"/>
    </row>
    <row r="137" spans="1:21" s="396" customFormat="1">
      <c r="A137" s="569" t="s">
        <v>848</v>
      </c>
      <c r="U137" s="542"/>
    </row>
    <row r="138" spans="1:21" s="396" customFormat="1">
      <c r="A138" s="569"/>
      <c r="U138" s="542"/>
    </row>
    <row r="139" spans="1:21" s="396" customFormat="1">
      <c r="A139" s="569"/>
      <c r="U139" s="542"/>
    </row>
    <row r="140" spans="1:21" s="396" customFormat="1">
      <c r="A140" s="569"/>
      <c r="U140" s="542"/>
    </row>
    <row r="141" spans="1:21" s="396" customFormat="1">
      <c r="A141" s="569"/>
      <c r="U141" s="542"/>
    </row>
    <row r="142" spans="1:21" s="396" customFormat="1">
      <c r="A142" s="569"/>
      <c r="U142" s="542"/>
    </row>
    <row r="143" spans="1:21" s="396" customFormat="1">
      <c r="A143" s="569"/>
      <c r="U143" s="542"/>
    </row>
    <row r="144" spans="1:21" s="396" customFormat="1">
      <c r="U144" s="542"/>
    </row>
    <row r="145" spans="21:21" s="396" customFormat="1">
      <c r="U145" s="542"/>
    </row>
    <row r="146" spans="21:21" s="396" customFormat="1">
      <c r="U146" s="542"/>
    </row>
    <row r="147" spans="21:21" s="396" customFormat="1">
      <c r="U147" s="542"/>
    </row>
    <row r="148" spans="21:21" s="396" customFormat="1">
      <c r="U148" s="542"/>
    </row>
    <row r="149" spans="21:21" s="396" customFormat="1">
      <c r="U149" s="542"/>
    </row>
    <row r="150" spans="21:21" s="396" customFormat="1">
      <c r="U150" s="542"/>
    </row>
    <row r="151" spans="21:21" s="396" customFormat="1">
      <c r="U151" s="542"/>
    </row>
    <row r="152" spans="21:21" s="396" customFormat="1">
      <c r="U152" s="542"/>
    </row>
    <row r="153" spans="21:21" s="396" customFormat="1">
      <c r="U153" s="542"/>
    </row>
    <row r="154" spans="21:21" s="396" customFormat="1">
      <c r="U154" s="542"/>
    </row>
    <row r="155" spans="21:21" s="396" customFormat="1">
      <c r="U155" s="542"/>
    </row>
    <row r="156" spans="21:21" s="396" customFormat="1">
      <c r="U156" s="542"/>
    </row>
    <row r="157" spans="21:21" s="396" customFormat="1">
      <c r="U157" s="542"/>
    </row>
    <row r="158" spans="21:21" s="396" customFormat="1">
      <c r="U158" s="542"/>
    </row>
    <row r="159" spans="21:21" s="396" customFormat="1">
      <c r="U159" s="542"/>
    </row>
    <row r="160" spans="21:21" s="396" customFormat="1">
      <c r="U160" s="542"/>
    </row>
    <row r="161" spans="21:21" s="396" customFormat="1">
      <c r="U161" s="542"/>
    </row>
    <row r="162" spans="21:21" s="396" customFormat="1">
      <c r="U162" s="542"/>
    </row>
    <row r="163" spans="21:21" s="396" customFormat="1">
      <c r="U163" s="542"/>
    </row>
    <row r="164" spans="21:21" s="396" customFormat="1">
      <c r="U164" s="542"/>
    </row>
    <row r="165" spans="21:21" s="396" customFormat="1">
      <c r="U165" s="542"/>
    </row>
    <row r="166" spans="21:21" s="396" customFormat="1">
      <c r="U166" s="542"/>
    </row>
    <row r="167" spans="21:21" s="396" customFormat="1">
      <c r="U167" s="542"/>
    </row>
    <row r="168" spans="21:21" s="396" customFormat="1">
      <c r="U168" s="542"/>
    </row>
    <row r="169" spans="21:21" s="396" customFormat="1">
      <c r="U169" s="542"/>
    </row>
    <row r="170" spans="21:21" s="396" customFormat="1">
      <c r="U170" s="542"/>
    </row>
    <row r="171" spans="21:21" s="396" customFormat="1">
      <c r="U171" s="542"/>
    </row>
    <row r="172" spans="21:21" s="396" customFormat="1">
      <c r="U172" s="542"/>
    </row>
    <row r="173" spans="21:21" s="396" customFormat="1">
      <c r="U173" s="542"/>
    </row>
    <row r="174" spans="21:21" s="396" customFormat="1">
      <c r="U174" s="542"/>
    </row>
    <row r="175" spans="21:21" s="396" customFormat="1">
      <c r="U175" s="542"/>
    </row>
    <row r="176" spans="21:21" s="396" customFormat="1">
      <c r="U176" s="542"/>
    </row>
    <row r="177" spans="21:21" s="396" customFormat="1">
      <c r="U177" s="542"/>
    </row>
    <row r="178" spans="21:21" s="396" customFormat="1">
      <c r="U178" s="542"/>
    </row>
    <row r="179" spans="21:21" s="396" customFormat="1">
      <c r="U179" s="542"/>
    </row>
    <row r="180" spans="21:21" s="396" customFormat="1">
      <c r="U180" s="542"/>
    </row>
    <row r="181" spans="21:21" s="396" customFormat="1">
      <c r="U181" s="542"/>
    </row>
  </sheetData>
  <autoFilter ref="A1:AJ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21"/>
  <sheetViews>
    <sheetView workbookViewId="0">
      <pane xSplit="4" ySplit="1" topLeftCell="M2" activePane="bottomRight" state="frozen"/>
      <selection pane="topRight" activeCell="E1" sqref="E1"/>
      <selection pane="bottomLeft" activeCell="A2" sqref="A2"/>
      <selection pane="bottomRight"/>
    </sheetView>
  </sheetViews>
  <sheetFormatPr defaultRowHeight="12.75"/>
  <cols>
    <col min="3" max="3" width="16.140625" bestFit="1" customWidth="1"/>
    <col min="4" max="4" width="40.85546875" customWidth="1"/>
    <col min="5" max="5" width="9.7109375" bestFit="1" customWidth="1"/>
    <col min="6" max="6" width="13" customWidth="1"/>
    <col min="7" max="7" width="10.85546875" customWidth="1"/>
    <col min="8" max="8" width="10.7109375" customWidth="1"/>
    <col min="9" max="9" width="9.85546875" customWidth="1"/>
    <col min="10" max="11" width="13.140625" customWidth="1"/>
    <col min="12" max="12" width="13" customWidth="1"/>
    <col min="13" max="13" width="10.5703125" customWidth="1"/>
    <col min="15" max="15" width="11.7109375" customWidth="1"/>
    <col min="16" max="16" width="11.140625" customWidth="1"/>
    <col min="17" max="18" width="10.140625" bestFit="1" customWidth="1"/>
    <col min="19" max="19" width="8.5703125" style="100" bestFit="1" customWidth="1"/>
    <col min="20" max="20" width="15.28515625" customWidth="1"/>
    <col min="21" max="21" width="9.140625" style="351"/>
  </cols>
  <sheetData>
    <row r="1" spans="1:21" s="189" customFormat="1" ht="77.25" thickBot="1">
      <c r="A1" s="186" t="s">
        <v>474</v>
      </c>
      <c r="B1" s="186" t="s">
        <v>475</v>
      </c>
      <c r="C1" s="187" t="s">
        <v>476</v>
      </c>
      <c r="D1" s="187" t="s">
        <v>477</v>
      </c>
      <c r="E1" s="186" t="s">
        <v>478</v>
      </c>
      <c r="F1" s="612" t="s">
        <v>860</v>
      </c>
      <c r="G1" s="191" t="s">
        <v>479</v>
      </c>
      <c r="H1" s="190" t="s">
        <v>480</v>
      </c>
      <c r="I1" s="190" t="s">
        <v>481</v>
      </c>
      <c r="J1" s="612" t="s">
        <v>861</v>
      </c>
      <c r="K1" s="612" t="s">
        <v>862</v>
      </c>
      <c r="L1" s="190" t="s">
        <v>482</v>
      </c>
      <c r="M1" s="190" t="s">
        <v>483</v>
      </c>
      <c r="N1" s="190"/>
      <c r="O1" s="190" t="s">
        <v>484</v>
      </c>
      <c r="P1" s="190" t="s">
        <v>485</v>
      </c>
      <c r="Q1" s="353"/>
      <c r="R1" s="612" t="s">
        <v>863</v>
      </c>
      <c r="S1" s="352" t="s">
        <v>849</v>
      </c>
      <c r="T1" s="352"/>
      <c r="U1" s="350"/>
    </row>
    <row r="2" spans="1:21">
      <c r="A2">
        <v>1</v>
      </c>
      <c r="B2" t="s">
        <v>11</v>
      </c>
      <c r="C2" s="176" t="s">
        <v>148</v>
      </c>
      <c r="D2" t="s">
        <v>149</v>
      </c>
      <c r="E2" t="s">
        <v>395</v>
      </c>
      <c r="F2" s="100">
        <v>0</v>
      </c>
      <c r="G2" s="100">
        <v>0</v>
      </c>
      <c r="H2" s="100">
        <v>0</v>
      </c>
      <c r="I2" s="100">
        <v>0</v>
      </c>
      <c r="J2" s="100">
        <v>0</v>
      </c>
      <c r="K2" s="100">
        <v>0</v>
      </c>
      <c r="L2" s="100">
        <v>0</v>
      </c>
      <c r="M2" s="100">
        <v>0</v>
      </c>
      <c r="N2" s="100" t="s">
        <v>17</v>
      </c>
      <c r="O2" s="100">
        <v>0</v>
      </c>
      <c r="P2" s="100">
        <v>0</v>
      </c>
      <c r="Q2" s="100" t="s">
        <v>17</v>
      </c>
      <c r="R2" s="100">
        <v>0</v>
      </c>
      <c r="S2" s="100">
        <v>0</v>
      </c>
      <c r="T2" s="349"/>
    </row>
    <row r="3" spans="1:21">
      <c r="A3">
        <v>1</v>
      </c>
      <c r="B3" t="s">
        <v>11</v>
      </c>
      <c r="C3" s="176" t="s">
        <v>150</v>
      </c>
      <c r="D3" t="s">
        <v>151</v>
      </c>
      <c r="E3" t="s">
        <v>395</v>
      </c>
      <c r="F3" s="100">
        <v>0</v>
      </c>
      <c r="G3" s="100">
        <v>0</v>
      </c>
      <c r="H3" s="100">
        <v>0</v>
      </c>
      <c r="I3" s="100">
        <v>0</v>
      </c>
      <c r="J3" s="100">
        <v>0</v>
      </c>
      <c r="K3" s="100">
        <v>0</v>
      </c>
      <c r="L3" s="100">
        <v>0</v>
      </c>
      <c r="M3" s="100">
        <v>0</v>
      </c>
      <c r="N3" s="100" t="s">
        <v>17</v>
      </c>
      <c r="O3" s="100">
        <v>0</v>
      </c>
      <c r="P3" s="100">
        <v>0</v>
      </c>
      <c r="Q3" s="100" t="s">
        <v>17</v>
      </c>
      <c r="R3" s="100">
        <v>0</v>
      </c>
      <c r="S3" s="100">
        <v>0</v>
      </c>
      <c r="T3" s="349"/>
    </row>
    <row r="4" spans="1:21">
      <c r="A4">
        <v>1</v>
      </c>
      <c r="B4" t="s">
        <v>11</v>
      </c>
      <c r="C4" s="176" t="s">
        <v>152</v>
      </c>
      <c r="D4" t="s">
        <v>153</v>
      </c>
      <c r="E4" t="s">
        <v>395</v>
      </c>
      <c r="F4" s="100">
        <v>0</v>
      </c>
      <c r="G4" s="100">
        <v>0</v>
      </c>
      <c r="H4" s="100">
        <v>0</v>
      </c>
      <c r="I4" s="100">
        <v>0</v>
      </c>
      <c r="J4" s="100">
        <v>0</v>
      </c>
      <c r="K4" s="100">
        <v>0</v>
      </c>
      <c r="L4" s="100">
        <v>0</v>
      </c>
      <c r="M4" s="100">
        <v>0</v>
      </c>
      <c r="N4" s="100" t="s">
        <v>17</v>
      </c>
      <c r="O4" s="100">
        <v>0</v>
      </c>
      <c r="P4" s="100">
        <v>0</v>
      </c>
      <c r="Q4" s="100" t="s">
        <v>17</v>
      </c>
      <c r="R4" s="100">
        <v>0</v>
      </c>
      <c r="S4" s="100">
        <v>0</v>
      </c>
      <c r="T4" s="349"/>
    </row>
    <row r="5" spans="1:21">
      <c r="A5">
        <v>1</v>
      </c>
      <c r="B5" t="s">
        <v>50</v>
      </c>
      <c r="C5" s="176" t="s">
        <v>280</v>
      </c>
      <c r="D5" t="s">
        <v>281</v>
      </c>
      <c r="E5" t="s">
        <v>395</v>
      </c>
      <c r="F5" s="100">
        <v>0</v>
      </c>
      <c r="G5" s="100">
        <v>0</v>
      </c>
      <c r="H5" s="100">
        <v>0</v>
      </c>
      <c r="I5" s="100">
        <v>0</v>
      </c>
      <c r="J5" s="100">
        <v>0</v>
      </c>
      <c r="K5" s="100">
        <v>0</v>
      </c>
      <c r="L5" s="100">
        <v>0</v>
      </c>
      <c r="M5" s="100">
        <v>0</v>
      </c>
      <c r="N5" s="100" t="s">
        <v>17</v>
      </c>
      <c r="O5" s="100">
        <v>0</v>
      </c>
      <c r="P5" s="100">
        <v>0</v>
      </c>
      <c r="Q5" s="100" t="s">
        <v>17</v>
      </c>
      <c r="R5" s="100">
        <v>0</v>
      </c>
      <c r="S5" s="100">
        <v>0</v>
      </c>
      <c r="T5" s="349"/>
    </row>
    <row r="6" spans="1:21">
      <c r="A6">
        <v>1</v>
      </c>
      <c r="B6" t="s">
        <v>50</v>
      </c>
      <c r="C6" s="176" t="s">
        <v>448</v>
      </c>
      <c r="D6" t="s">
        <v>449</v>
      </c>
      <c r="E6" t="s">
        <v>395</v>
      </c>
      <c r="F6" s="100">
        <v>0</v>
      </c>
      <c r="G6" s="100">
        <v>0</v>
      </c>
      <c r="H6" s="100">
        <v>0</v>
      </c>
      <c r="I6" s="100">
        <v>0</v>
      </c>
      <c r="J6" s="100">
        <v>0</v>
      </c>
      <c r="K6" s="100">
        <v>0</v>
      </c>
      <c r="L6" s="100">
        <v>0</v>
      </c>
      <c r="M6" s="100">
        <v>0</v>
      </c>
      <c r="N6" s="100" t="s">
        <v>17</v>
      </c>
      <c r="O6" s="100">
        <v>0</v>
      </c>
      <c r="P6" s="100">
        <v>0</v>
      </c>
      <c r="Q6" s="100" t="s">
        <v>17</v>
      </c>
      <c r="R6" s="100">
        <v>0</v>
      </c>
      <c r="S6" s="100">
        <v>0</v>
      </c>
      <c r="T6" s="349"/>
    </row>
    <row r="7" spans="1:21">
      <c r="A7">
        <v>1</v>
      </c>
      <c r="B7" t="s">
        <v>50</v>
      </c>
      <c r="C7" s="176" t="s">
        <v>450</v>
      </c>
      <c r="D7" t="s">
        <v>451</v>
      </c>
      <c r="E7" t="s">
        <v>395</v>
      </c>
      <c r="F7" s="100">
        <v>0</v>
      </c>
      <c r="G7" s="100">
        <v>0</v>
      </c>
      <c r="H7" s="100">
        <v>0</v>
      </c>
      <c r="I7" s="100">
        <v>0</v>
      </c>
      <c r="J7" s="100">
        <v>0</v>
      </c>
      <c r="K7" s="100">
        <v>0</v>
      </c>
      <c r="L7" s="100">
        <v>0</v>
      </c>
      <c r="M7" s="100">
        <v>0</v>
      </c>
      <c r="N7" s="100" t="s">
        <v>17</v>
      </c>
      <c r="O7" s="100">
        <v>0</v>
      </c>
      <c r="P7" s="100">
        <v>0</v>
      </c>
      <c r="Q7" s="100" t="s">
        <v>17</v>
      </c>
      <c r="R7" s="100">
        <v>0</v>
      </c>
      <c r="S7" s="100">
        <v>0</v>
      </c>
      <c r="T7" s="349"/>
    </row>
    <row r="8" spans="1:21">
      <c r="A8">
        <v>1</v>
      </c>
      <c r="B8" t="s">
        <v>10</v>
      </c>
      <c r="C8" s="176" t="s">
        <v>216</v>
      </c>
      <c r="D8" t="s">
        <v>217</v>
      </c>
      <c r="E8" t="s">
        <v>395</v>
      </c>
      <c r="F8" s="100">
        <v>17243.099999999999</v>
      </c>
      <c r="G8" s="100">
        <v>0</v>
      </c>
      <c r="H8" s="100">
        <v>2314.41</v>
      </c>
      <c r="I8" s="100">
        <v>2492</v>
      </c>
      <c r="J8" s="100">
        <v>18648.63</v>
      </c>
      <c r="K8" s="100">
        <v>4781.7</v>
      </c>
      <c r="L8" s="100">
        <v>4109.7</v>
      </c>
      <c r="M8" s="100">
        <v>49589.54</v>
      </c>
      <c r="N8" s="100" t="s">
        <v>17</v>
      </c>
      <c r="O8" s="100">
        <v>18348.129799999999</v>
      </c>
      <c r="P8" s="100">
        <v>29892.574712000001</v>
      </c>
      <c r="Q8" s="100" t="s">
        <v>17</v>
      </c>
      <c r="R8" s="100">
        <v>98456</v>
      </c>
      <c r="S8" s="100">
        <v>15421</v>
      </c>
      <c r="T8" s="349"/>
    </row>
    <row r="9" spans="1:21">
      <c r="A9">
        <v>1</v>
      </c>
      <c r="B9" t="s">
        <v>10</v>
      </c>
      <c r="C9" s="176" t="s">
        <v>218</v>
      </c>
      <c r="D9" t="s">
        <v>219</v>
      </c>
      <c r="E9" t="s">
        <v>393</v>
      </c>
      <c r="F9" s="100">
        <v>0</v>
      </c>
      <c r="G9" s="100">
        <v>0</v>
      </c>
      <c r="H9" s="100">
        <v>0</v>
      </c>
      <c r="I9" s="100">
        <v>0</v>
      </c>
      <c r="J9" s="100">
        <v>0</v>
      </c>
      <c r="K9" s="100">
        <v>0</v>
      </c>
      <c r="L9" s="100">
        <v>0</v>
      </c>
      <c r="M9" s="100">
        <v>0</v>
      </c>
      <c r="N9" s="100" t="s">
        <v>17</v>
      </c>
      <c r="O9" s="100">
        <v>0</v>
      </c>
      <c r="P9" s="100">
        <v>0</v>
      </c>
      <c r="Q9" s="100" t="s">
        <v>17</v>
      </c>
      <c r="R9" s="100">
        <v>0</v>
      </c>
      <c r="S9" s="100">
        <v>14037</v>
      </c>
      <c r="T9" s="349"/>
    </row>
    <row r="10" spans="1:21">
      <c r="A10">
        <v>1</v>
      </c>
      <c r="B10" t="s">
        <v>10</v>
      </c>
      <c r="C10" s="176" t="s">
        <v>220</v>
      </c>
      <c r="D10" t="s">
        <v>221</v>
      </c>
      <c r="E10" t="s">
        <v>395</v>
      </c>
      <c r="F10" s="100">
        <v>0</v>
      </c>
      <c r="G10" s="100">
        <v>0</v>
      </c>
      <c r="H10" s="100">
        <v>0</v>
      </c>
      <c r="I10" s="100">
        <v>0</v>
      </c>
      <c r="J10" s="100">
        <v>0</v>
      </c>
      <c r="K10" s="100">
        <v>0</v>
      </c>
      <c r="L10" s="100">
        <v>0</v>
      </c>
      <c r="M10" s="100">
        <v>0</v>
      </c>
      <c r="N10" s="100" t="s">
        <v>17</v>
      </c>
      <c r="O10" s="100">
        <v>0</v>
      </c>
      <c r="P10" s="100">
        <v>0</v>
      </c>
      <c r="Q10" s="100" t="s">
        <v>17</v>
      </c>
      <c r="R10" s="100">
        <v>0</v>
      </c>
      <c r="S10" s="100">
        <v>0</v>
      </c>
      <c r="T10" s="349"/>
    </row>
    <row r="11" spans="1:21">
      <c r="A11">
        <v>1</v>
      </c>
      <c r="B11" t="s">
        <v>9</v>
      </c>
      <c r="C11" s="176" t="s">
        <v>228</v>
      </c>
      <c r="D11" t="s">
        <v>229</v>
      </c>
      <c r="E11" t="s">
        <v>394</v>
      </c>
      <c r="F11" s="100">
        <v>27936.720000000001</v>
      </c>
      <c r="G11" s="100">
        <v>0</v>
      </c>
      <c r="H11" s="100">
        <v>2920.05</v>
      </c>
      <c r="I11" s="100">
        <v>2492</v>
      </c>
      <c r="J11" s="100">
        <v>20778.66</v>
      </c>
      <c r="K11" s="100">
        <v>5346.81</v>
      </c>
      <c r="L11" s="100">
        <v>6489</v>
      </c>
      <c r="M11" s="100">
        <v>65963.240000000005</v>
      </c>
      <c r="N11" s="100" t="s">
        <v>17</v>
      </c>
      <c r="O11" s="100">
        <v>21985.547891999999</v>
      </c>
      <c r="P11" s="100">
        <v>22117.361179</v>
      </c>
      <c r="Q11" s="100" t="s">
        <v>17</v>
      </c>
      <c r="R11" s="100">
        <v>110692</v>
      </c>
      <c r="S11" s="100">
        <v>0</v>
      </c>
      <c r="T11" s="349"/>
    </row>
    <row r="12" spans="1:21">
      <c r="A12">
        <v>1</v>
      </c>
      <c r="B12" t="s">
        <v>9</v>
      </c>
      <c r="C12" s="176" t="s">
        <v>421</v>
      </c>
      <c r="D12" t="s">
        <v>422</v>
      </c>
      <c r="E12" t="s">
        <v>395</v>
      </c>
      <c r="F12" s="100">
        <v>20945.294999999998</v>
      </c>
      <c r="G12" s="100">
        <v>0</v>
      </c>
      <c r="H12" s="100">
        <v>2076.48</v>
      </c>
      <c r="I12" s="100">
        <v>2492</v>
      </c>
      <c r="J12" s="100">
        <v>20778.66</v>
      </c>
      <c r="K12" s="100">
        <v>5346.81</v>
      </c>
      <c r="L12" s="100">
        <v>4823.49</v>
      </c>
      <c r="M12" s="100">
        <v>56462.735000000001</v>
      </c>
      <c r="N12" s="100" t="s">
        <v>17</v>
      </c>
      <c r="O12" s="100">
        <v>18819.029575</v>
      </c>
      <c r="P12" s="100">
        <v>18931.858155000002</v>
      </c>
      <c r="Q12" s="100" t="s">
        <v>17</v>
      </c>
      <c r="R12" s="100">
        <v>94840</v>
      </c>
      <c r="S12" s="100">
        <v>0</v>
      </c>
      <c r="T12" s="349"/>
    </row>
    <row r="13" spans="1:21">
      <c r="A13">
        <v>1</v>
      </c>
      <c r="B13" t="s">
        <v>11</v>
      </c>
      <c r="C13" s="176" t="s">
        <v>291</v>
      </c>
      <c r="D13" t="s">
        <v>292</v>
      </c>
      <c r="E13" t="s">
        <v>395</v>
      </c>
      <c r="F13" s="100">
        <v>22017.555</v>
      </c>
      <c r="G13" s="100">
        <v>0</v>
      </c>
      <c r="H13" s="100">
        <v>3633.84</v>
      </c>
      <c r="I13" s="100">
        <v>2492</v>
      </c>
      <c r="J13" s="100">
        <v>20191.814999999999</v>
      </c>
      <c r="K13" s="100">
        <v>5194.665</v>
      </c>
      <c r="L13" s="100">
        <v>4109.7</v>
      </c>
      <c r="M13" s="100">
        <v>57639.574999999997</v>
      </c>
      <c r="N13" s="100" t="s">
        <v>17</v>
      </c>
      <c r="O13" s="100">
        <v>0</v>
      </c>
      <c r="P13" s="100">
        <v>36189.583558999999</v>
      </c>
      <c r="Q13" s="100" t="s">
        <v>17</v>
      </c>
      <c r="R13" s="100">
        <v>94455</v>
      </c>
      <c r="S13" s="100">
        <v>5681</v>
      </c>
      <c r="T13" s="349" t="s">
        <v>709</v>
      </c>
    </row>
    <row r="14" spans="1:21">
      <c r="A14">
        <v>1</v>
      </c>
      <c r="B14" t="s">
        <v>13</v>
      </c>
      <c r="C14" s="176" t="s">
        <v>162</v>
      </c>
      <c r="D14" t="s">
        <v>163</v>
      </c>
      <c r="E14" t="s">
        <v>395</v>
      </c>
      <c r="F14" s="100">
        <v>7942.59</v>
      </c>
      <c r="G14" s="100">
        <v>0</v>
      </c>
      <c r="H14" s="100">
        <v>1514.1</v>
      </c>
      <c r="I14" s="100">
        <v>540</v>
      </c>
      <c r="J14" s="100">
        <v>5750.46</v>
      </c>
      <c r="K14" s="100">
        <v>1477.98</v>
      </c>
      <c r="L14" s="100">
        <v>1174.2</v>
      </c>
      <c r="M14" s="100">
        <v>18399.330000000002</v>
      </c>
      <c r="N14" s="100" t="s">
        <v>17</v>
      </c>
      <c r="O14" s="100">
        <v>0</v>
      </c>
      <c r="P14" s="100">
        <v>10119.6315</v>
      </c>
      <c r="Q14" s="100" t="s">
        <v>17</v>
      </c>
      <c r="R14" s="100">
        <v>28698</v>
      </c>
      <c r="S14" s="100">
        <v>15007</v>
      </c>
      <c r="T14" s="349"/>
    </row>
    <row r="15" spans="1:21">
      <c r="A15">
        <v>1</v>
      </c>
      <c r="B15" t="s">
        <v>13</v>
      </c>
      <c r="C15" s="176" t="s">
        <v>164</v>
      </c>
      <c r="D15" t="s">
        <v>165</v>
      </c>
      <c r="E15" t="s">
        <v>395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 t="s">
        <v>17</v>
      </c>
      <c r="O15" s="100">
        <v>0</v>
      </c>
      <c r="P15" s="100">
        <v>0</v>
      </c>
      <c r="Q15" s="100" t="s">
        <v>17</v>
      </c>
      <c r="R15" s="100">
        <v>0</v>
      </c>
      <c r="S15" s="100">
        <v>14542</v>
      </c>
      <c r="T15" s="349"/>
    </row>
    <row r="16" spans="1:21">
      <c r="A16">
        <v>1</v>
      </c>
      <c r="B16" t="s">
        <v>13</v>
      </c>
      <c r="C16" s="176" t="s">
        <v>166</v>
      </c>
      <c r="D16" t="s">
        <v>167</v>
      </c>
      <c r="E16" t="s">
        <v>396</v>
      </c>
      <c r="F16" s="100">
        <v>19789.2</v>
      </c>
      <c r="G16" s="100">
        <v>0</v>
      </c>
      <c r="H16" s="100">
        <v>1854</v>
      </c>
      <c r="I16" s="100">
        <v>2362</v>
      </c>
      <c r="J16" s="100">
        <v>19168.2</v>
      </c>
      <c r="K16" s="100">
        <v>4926.6000000000004</v>
      </c>
      <c r="L16" s="100">
        <v>3914</v>
      </c>
      <c r="M16" s="100">
        <v>52014</v>
      </c>
      <c r="N16" s="100" t="s">
        <v>17</v>
      </c>
      <c r="O16" s="100">
        <v>0</v>
      </c>
      <c r="P16" s="100">
        <v>28607.7</v>
      </c>
      <c r="Q16" s="100" t="s">
        <v>17</v>
      </c>
      <c r="R16" s="100">
        <v>81219</v>
      </c>
      <c r="S16" s="100">
        <v>0</v>
      </c>
      <c r="T16" s="349"/>
    </row>
    <row r="17" spans="1:20">
      <c r="A17">
        <v>1</v>
      </c>
      <c r="B17" t="s">
        <v>13</v>
      </c>
      <c r="C17" s="176" t="s">
        <v>168</v>
      </c>
      <c r="D17" t="s">
        <v>169</v>
      </c>
      <c r="E17" t="s">
        <v>393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 t="s">
        <v>17</v>
      </c>
      <c r="O17" s="100">
        <v>0</v>
      </c>
      <c r="P17" s="100">
        <v>0</v>
      </c>
      <c r="Q17" s="100" t="s">
        <v>17</v>
      </c>
      <c r="R17" s="100">
        <v>0</v>
      </c>
      <c r="S17" s="100">
        <v>0</v>
      </c>
      <c r="T17" s="349"/>
    </row>
    <row r="18" spans="1:20">
      <c r="A18">
        <v>2</v>
      </c>
      <c r="B18" t="s">
        <v>18</v>
      </c>
      <c r="C18" s="176" t="s">
        <v>119</v>
      </c>
      <c r="D18" t="s">
        <v>120</v>
      </c>
      <c r="E18" t="s">
        <v>393</v>
      </c>
      <c r="F18" s="100">
        <v>0</v>
      </c>
      <c r="G18" s="100">
        <v>0</v>
      </c>
      <c r="H18" s="100">
        <v>0</v>
      </c>
      <c r="I18" s="100">
        <v>0</v>
      </c>
      <c r="J18" s="100">
        <v>0</v>
      </c>
      <c r="K18" s="100">
        <v>0</v>
      </c>
      <c r="L18" s="100">
        <v>0</v>
      </c>
      <c r="M18" s="100">
        <v>0</v>
      </c>
      <c r="N18" s="100" t="s">
        <v>17</v>
      </c>
      <c r="O18" s="100">
        <v>0</v>
      </c>
      <c r="P18" s="100">
        <v>0</v>
      </c>
      <c r="Q18" s="100" t="s">
        <v>17</v>
      </c>
      <c r="R18" s="100">
        <v>0</v>
      </c>
      <c r="S18" s="100">
        <v>0</v>
      </c>
      <c r="T18" s="349"/>
    </row>
    <row r="19" spans="1:20">
      <c r="A19">
        <v>2</v>
      </c>
      <c r="B19" t="s">
        <v>18</v>
      </c>
      <c r="C19" s="176" t="s">
        <v>122</v>
      </c>
      <c r="D19" t="s">
        <v>123</v>
      </c>
      <c r="E19" t="s">
        <v>394</v>
      </c>
      <c r="F19" s="100">
        <v>20971.169999999998</v>
      </c>
      <c r="G19" s="100">
        <v>0</v>
      </c>
      <c r="H19" s="100">
        <v>3621.48</v>
      </c>
      <c r="I19" s="100">
        <v>2343</v>
      </c>
      <c r="J19" s="100">
        <v>18779.04</v>
      </c>
      <c r="K19" s="100">
        <v>4266.2700000000004</v>
      </c>
      <c r="L19" s="100">
        <v>4134.42</v>
      </c>
      <c r="M19" s="100">
        <v>54115.38</v>
      </c>
      <c r="N19" s="100" t="s">
        <v>17</v>
      </c>
      <c r="O19" s="100">
        <v>9740.7684000000008</v>
      </c>
      <c r="P19" s="100">
        <v>17879.721551999999</v>
      </c>
      <c r="Q19" s="100" t="s">
        <v>17</v>
      </c>
      <c r="R19" s="100">
        <v>82273</v>
      </c>
      <c r="S19" s="100">
        <v>0</v>
      </c>
      <c r="T19" s="349"/>
    </row>
    <row r="20" spans="1:20">
      <c r="A20">
        <v>2</v>
      </c>
      <c r="B20" t="s">
        <v>18</v>
      </c>
      <c r="C20" s="176" t="s">
        <v>125</v>
      </c>
      <c r="D20" t="s">
        <v>126</v>
      </c>
      <c r="E20" t="s">
        <v>395</v>
      </c>
      <c r="F20" s="100">
        <v>0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  <c r="M20" s="100">
        <v>0</v>
      </c>
      <c r="N20" s="100" t="s">
        <v>17</v>
      </c>
      <c r="O20" s="100">
        <v>0</v>
      </c>
      <c r="P20" s="100">
        <v>0</v>
      </c>
      <c r="Q20" s="100" t="s">
        <v>17</v>
      </c>
      <c r="R20" s="100">
        <v>0</v>
      </c>
      <c r="S20" s="100">
        <v>14570</v>
      </c>
      <c r="T20" s="349"/>
    </row>
    <row r="21" spans="1:20">
      <c r="A21">
        <v>2</v>
      </c>
      <c r="B21" t="s">
        <v>18</v>
      </c>
      <c r="C21" s="176" t="s">
        <v>127</v>
      </c>
      <c r="D21" t="s">
        <v>128</v>
      </c>
      <c r="E21" t="s">
        <v>395</v>
      </c>
      <c r="F21" s="100">
        <v>30578.04</v>
      </c>
      <c r="G21" s="100">
        <v>0</v>
      </c>
      <c r="H21" s="100">
        <v>7193.52</v>
      </c>
      <c r="I21" s="100">
        <v>3124</v>
      </c>
      <c r="J21" s="100">
        <v>22157.279999999999</v>
      </c>
      <c r="K21" s="100">
        <v>5688.36</v>
      </c>
      <c r="L21" s="100">
        <v>4696.8</v>
      </c>
      <c r="M21" s="100">
        <v>73438</v>
      </c>
      <c r="N21" s="100" t="s">
        <v>17</v>
      </c>
      <c r="O21" s="100">
        <v>13218.84</v>
      </c>
      <c r="P21" s="100">
        <v>24263.915199999999</v>
      </c>
      <c r="Q21" s="100" t="s">
        <v>17</v>
      </c>
      <c r="R21" s="100">
        <v>111637</v>
      </c>
      <c r="S21" s="100">
        <v>14570</v>
      </c>
      <c r="T21" s="349"/>
    </row>
    <row r="22" spans="1:20">
      <c r="A22">
        <v>2</v>
      </c>
      <c r="B22" t="s">
        <v>16</v>
      </c>
      <c r="C22" s="176" t="s">
        <v>387</v>
      </c>
      <c r="D22" t="s">
        <v>388</v>
      </c>
      <c r="E22" t="s">
        <v>395</v>
      </c>
      <c r="F22" s="100">
        <v>0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00">
        <v>0</v>
      </c>
      <c r="N22" s="100" t="s">
        <v>17</v>
      </c>
      <c r="O22" s="100">
        <v>0</v>
      </c>
      <c r="P22" s="100">
        <v>0</v>
      </c>
      <c r="Q22" s="100" t="s">
        <v>17</v>
      </c>
      <c r="R22" s="100">
        <v>0</v>
      </c>
      <c r="S22" s="100">
        <v>0</v>
      </c>
      <c r="T22" s="349"/>
    </row>
    <row r="23" spans="1:20">
      <c r="A23">
        <v>2</v>
      </c>
      <c r="B23" t="s">
        <v>16</v>
      </c>
      <c r="C23" s="176" t="s">
        <v>130</v>
      </c>
      <c r="D23" t="s">
        <v>131</v>
      </c>
      <c r="E23" t="s">
        <v>393</v>
      </c>
      <c r="F23" s="100">
        <v>15127.56</v>
      </c>
      <c r="G23" s="100">
        <v>0</v>
      </c>
      <c r="H23" s="100">
        <v>766.32</v>
      </c>
      <c r="I23" s="100">
        <v>3124</v>
      </c>
      <c r="J23" s="100">
        <v>21312.720000000001</v>
      </c>
      <c r="K23" s="100">
        <v>5464.8</v>
      </c>
      <c r="L23" s="100">
        <v>4696.8</v>
      </c>
      <c r="M23" s="100">
        <v>50492.2</v>
      </c>
      <c r="N23" s="100" t="s">
        <v>17</v>
      </c>
      <c r="O23" s="100">
        <v>9593.518</v>
      </c>
      <c r="P23" s="100">
        <v>12377.657907999999</v>
      </c>
      <c r="Q23" s="100" t="s">
        <v>17</v>
      </c>
      <c r="R23" s="100">
        <v>73179</v>
      </c>
      <c r="S23" s="100">
        <v>14556</v>
      </c>
      <c r="T23" s="349"/>
    </row>
    <row r="24" spans="1:20">
      <c r="A24">
        <v>2</v>
      </c>
      <c r="B24" t="s">
        <v>16</v>
      </c>
      <c r="C24" s="176" t="s">
        <v>132</v>
      </c>
      <c r="D24" t="s">
        <v>133</v>
      </c>
      <c r="E24" t="s">
        <v>396</v>
      </c>
      <c r="F24" s="100">
        <v>19263.419999999998</v>
      </c>
      <c r="G24" s="100">
        <v>0</v>
      </c>
      <c r="H24" s="100">
        <v>2836.62</v>
      </c>
      <c r="I24" s="100">
        <v>2343</v>
      </c>
      <c r="J24" s="100">
        <v>15984.54</v>
      </c>
      <c r="K24" s="100">
        <v>4098.6000000000004</v>
      </c>
      <c r="L24" s="100">
        <v>3522.6</v>
      </c>
      <c r="M24" s="100">
        <v>48048.78</v>
      </c>
      <c r="N24" s="100" t="s">
        <v>17</v>
      </c>
      <c r="O24" s="100">
        <v>9129.2682000000004</v>
      </c>
      <c r="P24" s="100">
        <v>11778.677928999999</v>
      </c>
      <c r="Q24" s="100" t="s">
        <v>17</v>
      </c>
      <c r="R24" s="100">
        <v>69494</v>
      </c>
      <c r="S24" s="100">
        <v>0</v>
      </c>
      <c r="T24" s="349"/>
    </row>
    <row r="25" spans="1:20">
      <c r="A25">
        <v>2</v>
      </c>
      <c r="B25" t="s">
        <v>16</v>
      </c>
      <c r="C25" s="176" t="s">
        <v>134</v>
      </c>
      <c r="D25" t="s">
        <v>135</v>
      </c>
      <c r="E25" t="s">
        <v>395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 t="s">
        <v>17</v>
      </c>
      <c r="O25" s="100">
        <v>0</v>
      </c>
      <c r="P25" s="100">
        <v>0</v>
      </c>
      <c r="Q25" s="100" t="s">
        <v>17</v>
      </c>
      <c r="R25" s="100">
        <v>0</v>
      </c>
      <c r="S25" s="100">
        <v>0</v>
      </c>
      <c r="T25" s="349"/>
    </row>
    <row r="26" spans="1:20">
      <c r="A26">
        <v>2</v>
      </c>
      <c r="B26" t="s">
        <v>154</v>
      </c>
      <c r="C26" s="176" t="s">
        <v>406</v>
      </c>
      <c r="D26" t="s">
        <v>404</v>
      </c>
      <c r="E26" t="s">
        <v>395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  <c r="N26" s="100" t="s">
        <v>17</v>
      </c>
      <c r="O26" s="100">
        <v>0</v>
      </c>
      <c r="P26" s="100">
        <v>0</v>
      </c>
      <c r="Q26" s="100" t="s">
        <v>17</v>
      </c>
      <c r="R26" s="100">
        <v>0</v>
      </c>
      <c r="S26" s="100">
        <v>0</v>
      </c>
      <c r="T26" s="349"/>
    </row>
    <row r="27" spans="1:20">
      <c r="A27">
        <v>2</v>
      </c>
      <c r="B27" t="s">
        <v>154</v>
      </c>
      <c r="C27" s="176" t="s">
        <v>407</v>
      </c>
      <c r="D27" t="s">
        <v>405</v>
      </c>
      <c r="E27" t="s">
        <v>395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 t="s">
        <v>17</v>
      </c>
      <c r="O27" s="100">
        <v>0</v>
      </c>
      <c r="P27" s="100">
        <v>0</v>
      </c>
      <c r="Q27" s="100" t="s">
        <v>17</v>
      </c>
      <c r="R27" s="100">
        <v>0</v>
      </c>
      <c r="S27" s="100">
        <v>0</v>
      </c>
      <c r="T27" s="349"/>
    </row>
    <row r="28" spans="1:20">
      <c r="A28">
        <v>2</v>
      </c>
      <c r="B28" t="s">
        <v>154</v>
      </c>
      <c r="C28" s="176" t="s">
        <v>155</v>
      </c>
      <c r="D28" t="s">
        <v>156</v>
      </c>
      <c r="E28" t="s">
        <v>395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 t="s">
        <v>17</v>
      </c>
      <c r="O28" s="100">
        <v>0</v>
      </c>
      <c r="P28" s="100">
        <v>0</v>
      </c>
      <c r="Q28" s="100" t="s">
        <v>17</v>
      </c>
      <c r="R28" s="100">
        <v>0</v>
      </c>
      <c r="S28" s="100">
        <v>14570</v>
      </c>
      <c r="T28" s="349" t="s">
        <v>18</v>
      </c>
    </row>
    <row r="29" spans="1:20">
      <c r="A29">
        <v>2</v>
      </c>
      <c r="B29" t="s">
        <v>286</v>
      </c>
      <c r="C29" s="176" t="s">
        <v>287</v>
      </c>
      <c r="D29" t="s">
        <v>288</v>
      </c>
      <c r="E29" t="s">
        <v>393</v>
      </c>
      <c r="F29" s="100">
        <v>24550.2</v>
      </c>
      <c r="G29" s="100">
        <v>0</v>
      </c>
      <c r="H29" s="100">
        <v>4886.32</v>
      </c>
      <c r="I29" s="100">
        <v>3124</v>
      </c>
      <c r="J29" s="100">
        <v>21312.720000000001</v>
      </c>
      <c r="K29" s="100">
        <v>5464.8</v>
      </c>
      <c r="L29" s="100">
        <v>5512.56</v>
      </c>
      <c r="M29" s="100">
        <v>64850.6</v>
      </c>
      <c r="N29" s="100" t="s">
        <v>17</v>
      </c>
      <c r="O29" s="100">
        <v>0</v>
      </c>
      <c r="P29" s="100">
        <v>16212.65</v>
      </c>
      <c r="Q29" s="100" t="s">
        <v>17</v>
      </c>
      <c r="R29" s="100">
        <v>81779</v>
      </c>
      <c r="S29" s="100">
        <v>16456</v>
      </c>
      <c r="T29" s="349"/>
    </row>
    <row r="30" spans="1:20">
      <c r="A30">
        <v>2</v>
      </c>
      <c r="B30" t="s">
        <v>286</v>
      </c>
      <c r="C30" s="176" t="s">
        <v>454</v>
      </c>
      <c r="D30" t="s">
        <v>455</v>
      </c>
      <c r="E30" t="s">
        <v>395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100">
        <v>0</v>
      </c>
      <c r="N30" s="100" t="s">
        <v>17</v>
      </c>
      <c r="O30" s="100">
        <v>0</v>
      </c>
      <c r="P30" s="100">
        <v>0</v>
      </c>
      <c r="Q30" s="100" t="s">
        <v>17</v>
      </c>
      <c r="R30" s="100">
        <v>0</v>
      </c>
      <c r="S30" s="100">
        <v>0</v>
      </c>
      <c r="T30" s="349"/>
    </row>
    <row r="31" spans="1:20">
      <c r="A31">
        <v>2</v>
      </c>
      <c r="B31" t="s">
        <v>286</v>
      </c>
      <c r="C31" s="176" t="s">
        <v>289</v>
      </c>
      <c r="D31" t="s">
        <v>290</v>
      </c>
      <c r="E31" t="s">
        <v>395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  <c r="N31" s="100" t="s">
        <v>17</v>
      </c>
      <c r="O31" s="100">
        <v>0</v>
      </c>
      <c r="P31" s="100">
        <v>0</v>
      </c>
      <c r="Q31" s="100" t="s">
        <v>17</v>
      </c>
      <c r="R31" s="100">
        <v>0</v>
      </c>
      <c r="S31" s="100">
        <v>0</v>
      </c>
      <c r="T31" s="349"/>
    </row>
    <row r="32" spans="1:20">
      <c r="A32">
        <v>2</v>
      </c>
      <c r="B32" t="s">
        <v>253</v>
      </c>
      <c r="C32" s="176" t="s">
        <v>254</v>
      </c>
      <c r="D32" t="s">
        <v>255</v>
      </c>
      <c r="E32" t="s">
        <v>395</v>
      </c>
      <c r="F32" s="100">
        <v>0</v>
      </c>
      <c r="G32" s="100">
        <v>0</v>
      </c>
      <c r="H32" s="100">
        <v>0</v>
      </c>
      <c r="I32" s="100">
        <v>0</v>
      </c>
      <c r="J32" s="100">
        <v>0</v>
      </c>
      <c r="K32" s="100">
        <v>0</v>
      </c>
      <c r="L32" s="100">
        <v>0</v>
      </c>
      <c r="M32" s="100">
        <v>0</v>
      </c>
      <c r="N32" s="100" t="s">
        <v>17</v>
      </c>
      <c r="O32" s="100">
        <v>0</v>
      </c>
      <c r="P32" s="100">
        <v>0</v>
      </c>
      <c r="Q32" s="100" t="s">
        <v>17</v>
      </c>
      <c r="R32" s="100">
        <v>0</v>
      </c>
      <c r="S32" s="100">
        <v>17247</v>
      </c>
      <c r="T32" s="349"/>
    </row>
    <row r="33" spans="1:20">
      <c r="A33">
        <v>2</v>
      </c>
      <c r="B33" t="s">
        <v>253</v>
      </c>
      <c r="C33" s="176" t="s">
        <v>256</v>
      </c>
      <c r="D33" t="s">
        <v>257</v>
      </c>
      <c r="E33" t="s">
        <v>395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  <c r="N33" s="100" t="s">
        <v>17</v>
      </c>
      <c r="O33" s="100">
        <v>0</v>
      </c>
      <c r="P33" s="100">
        <v>0</v>
      </c>
      <c r="Q33" s="100" t="s">
        <v>17</v>
      </c>
      <c r="R33" s="100">
        <v>0</v>
      </c>
      <c r="S33" s="100">
        <v>17247</v>
      </c>
      <c r="T33" s="349"/>
    </row>
    <row r="34" spans="1:20">
      <c r="A34">
        <v>2</v>
      </c>
      <c r="B34" t="s">
        <v>253</v>
      </c>
      <c r="C34" s="176" t="s">
        <v>258</v>
      </c>
      <c r="D34" t="s">
        <v>259</v>
      </c>
      <c r="E34" t="s">
        <v>395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  <c r="N34" s="100" t="s">
        <v>17</v>
      </c>
      <c r="O34" s="100">
        <v>0</v>
      </c>
      <c r="P34" s="100">
        <v>0</v>
      </c>
      <c r="Q34" s="100" t="s">
        <v>17</v>
      </c>
      <c r="R34" s="100">
        <v>0</v>
      </c>
      <c r="S34" s="100">
        <v>17247</v>
      </c>
      <c r="T34" s="349"/>
    </row>
    <row r="35" spans="1:20">
      <c r="A35">
        <v>2</v>
      </c>
      <c r="B35" t="s">
        <v>253</v>
      </c>
      <c r="C35" s="176" t="s">
        <v>260</v>
      </c>
      <c r="D35" t="s">
        <v>261</v>
      </c>
      <c r="E35" t="s">
        <v>395</v>
      </c>
      <c r="F35" s="100">
        <v>26137.89</v>
      </c>
      <c r="G35" s="100">
        <v>0</v>
      </c>
      <c r="H35" s="100">
        <v>7916.58</v>
      </c>
      <c r="I35" s="100">
        <v>2343</v>
      </c>
      <c r="J35" s="100">
        <v>18052.47</v>
      </c>
      <c r="K35" s="100">
        <v>4098.6000000000004</v>
      </c>
      <c r="L35" s="100">
        <v>5562</v>
      </c>
      <c r="M35" s="100">
        <v>64110.54</v>
      </c>
      <c r="N35" s="100" t="s">
        <v>17</v>
      </c>
      <c r="O35" s="100">
        <v>16668.740399999999</v>
      </c>
      <c r="P35" s="100">
        <v>19063.910174000001</v>
      </c>
      <c r="Q35" s="100" t="s">
        <v>17</v>
      </c>
      <c r="R35" s="100">
        <v>100380</v>
      </c>
      <c r="S35" s="100">
        <v>0</v>
      </c>
      <c r="T35" s="349"/>
    </row>
    <row r="36" spans="1:20">
      <c r="A36">
        <v>2</v>
      </c>
      <c r="B36" t="s">
        <v>297</v>
      </c>
      <c r="C36" s="176" t="s">
        <v>298</v>
      </c>
      <c r="D36" t="s">
        <v>299</v>
      </c>
      <c r="E36" t="s">
        <v>395</v>
      </c>
      <c r="F36" s="100">
        <v>30944.43</v>
      </c>
      <c r="G36" s="100">
        <v>5895.72</v>
      </c>
      <c r="H36" s="100">
        <v>9140.2199999999993</v>
      </c>
      <c r="I36" s="100">
        <v>2343</v>
      </c>
      <c r="J36" s="100">
        <v>18052.47</v>
      </c>
      <c r="K36" s="100">
        <v>4098.6000000000004</v>
      </c>
      <c r="L36" s="100">
        <v>3522.6</v>
      </c>
      <c r="M36" s="100">
        <v>73997.039999999994</v>
      </c>
      <c r="N36" s="100" t="s">
        <v>17</v>
      </c>
      <c r="O36" s="100">
        <v>14799.407999999999</v>
      </c>
      <c r="P36" s="100">
        <v>14207.43168</v>
      </c>
      <c r="Q36" s="100" t="s">
        <v>17</v>
      </c>
      <c r="R36" s="100">
        <v>103541</v>
      </c>
      <c r="S36" s="100">
        <v>0</v>
      </c>
      <c r="T36" s="349"/>
    </row>
    <row r="37" spans="1:20">
      <c r="A37">
        <v>2</v>
      </c>
      <c r="B37" t="s">
        <v>21</v>
      </c>
      <c r="C37" s="176" t="s">
        <v>456</v>
      </c>
      <c r="D37" t="s">
        <v>457</v>
      </c>
      <c r="E37" t="s">
        <v>395</v>
      </c>
      <c r="F37" s="100">
        <v>0</v>
      </c>
      <c r="G37" s="100">
        <v>0</v>
      </c>
      <c r="H37" s="100">
        <v>0</v>
      </c>
      <c r="I37" s="100">
        <v>0</v>
      </c>
      <c r="J37" s="100">
        <v>0</v>
      </c>
      <c r="K37" s="100">
        <v>0</v>
      </c>
      <c r="L37" s="100">
        <v>0</v>
      </c>
      <c r="M37" s="100">
        <v>0</v>
      </c>
      <c r="N37" s="100" t="s">
        <v>17</v>
      </c>
      <c r="O37" s="100">
        <v>0</v>
      </c>
      <c r="P37" s="100">
        <v>0</v>
      </c>
      <c r="Q37" s="100" t="s">
        <v>17</v>
      </c>
      <c r="R37" s="100">
        <v>0</v>
      </c>
      <c r="S37" s="100">
        <v>0</v>
      </c>
      <c r="T37" s="349"/>
    </row>
    <row r="38" spans="1:20">
      <c r="A38">
        <v>2</v>
      </c>
      <c r="B38" t="s">
        <v>21</v>
      </c>
      <c r="C38" s="176" t="s">
        <v>458</v>
      </c>
      <c r="D38" t="s">
        <v>459</v>
      </c>
      <c r="E38" t="s">
        <v>395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 t="s">
        <v>17</v>
      </c>
      <c r="O38" s="100">
        <v>0</v>
      </c>
      <c r="P38" s="100">
        <v>0</v>
      </c>
      <c r="Q38" s="100" t="s">
        <v>17</v>
      </c>
      <c r="R38" s="100">
        <v>0</v>
      </c>
      <c r="S38" s="100">
        <v>0</v>
      </c>
      <c r="T38" s="349"/>
    </row>
    <row r="39" spans="1:20">
      <c r="A39">
        <v>2</v>
      </c>
      <c r="B39" t="s">
        <v>21</v>
      </c>
      <c r="C39" s="176" t="s">
        <v>300</v>
      </c>
      <c r="D39" t="s">
        <v>301</v>
      </c>
      <c r="E39" t="s">
        <v>395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  <c r="N39" s="100" t="s">
        <v>17</v>
      </c>
      <c r="O39" s="100">
        <v>0</v>
      </c>
      <c r="P39" s="100">
        <v>0</v>
      </c>
      <c r="Q39" s="100" t="s">
        <v>17</v>
      </c>
      <c r="R39" s="100">
        <v>0</v>
      </c>
      <c r="S39" s="100">
        <v>16552</v>
      </c>
      <c r="T39" s="349"/>
    </row>
    <row r="40" spans="1:20">
      <c r="A40">
        <v>2</v>
      </c>
      <c r="B40" t="s">
        <v>21</v>
      </c>
      <c r="C40" s="176" t="s">
        <v>302</v>
      </c>
      <c r="D40" t="s">
        <v>303</v>
      </c>
      <c r="E40" t="s">
        <v>395</v>
      </c>
      <c r="F40" s="100">
        <v>42439.14</v>
      </c>
      <c r="G40" s="100">
        <v>0</v>
      </c>
      <c r="H40" s="100">
        <v>13122.2</v>
      </c>
      <c r="I40" s="100">
        <v>3143</v>
      </c>
      <c r="J40" s="100">
        <v>23088.78</v>
      </c>
      <c r="K40" s="100">
        <v>5920.2</v>
      </c>
      <c r="L40" s="100">
        <v>8034</v>
      </c>
      <c r="M40" s="100">
        <v>95747.32</v>
      </c>
      <c r="N40" s="100" t="s">
        <v>17</v>
      </c>
      <c r="O40" s="100">
        <v>18000.496159999999</v>
      </c>
      <c r="P40" s="100">
        <v>27890.964521999998</v>
      </c>
      <c r="Q40" s="100" t="s">
        <v>17</v>
      </c>
      <c r="R40" s="100">
        <v>142415</v>
      </c>
      <c r="S40" s="100">
        <v>0</v>
      </c>
      <c r="T40" s="349"/>
    </row>
    <row r="41" spans="1:20">
      <c r="A41">
        <v>3</v>
      </c>
      <c r="B41" t="s">
        <v>41</v>
      </c>
      <c r="C41" s="176" t="s">
        <v>385</v>
      </c>
      <c r="D41" t="s">
        <v>386</v>
      </c>
      <c r="E41" t="s">
        <v>395</v>
      </c>
      <c r="F41" s="100">
        <v>0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  <c r="M41" s="100">
        <v>0</v>
      </c>
      <c r="N41" s="100" t="s">
        <v>17</v>
      </c>
      <c r="O41" s="100">
        <v>0</v>
      </c>
      <c r="P41" s="100">
        <v>0</v>
      </c>
      <c r="Q41" s="100" t="s">
        <v>17</v>
      </c>
      <c r="R41" s="100">
        <v>0</v>
      </c>
      <c r="S41" s="100">
        <v>7825</v>
      </c>
      <c r="T41" s="349"/>
    </row>
    <row r="42" spans="1:20">
      <c r="A42">
        <v>3</v>
      </c>
      <c r="B42" t="s">
        <v>41</v>
      </c>
      <c r="C42" s="176" t="s">
        <v>212</v>
      </c>
      <c r="D42" t="s">
        <v>213</v>
      </c>
      <c r="E42" t="s">
        <v>393</v>
      </c>
      <c r="F42" s="100">
        <v>30489.03</v>
      </c>
      <c r="G42" s="100">
        <v>0</v>
      </c>
      <c r="H42" s="100">
        <v>6561.1</v>
      </c>
      <c r="I42" s="100">
        <v>3143</v>
      </c>
      <c r="J42" s="100">
        <v>23088.78</v>
      </c>
      <c r="K42" s="100">
        <v>5920.2</v>
      </c>
      <c r="L42" s="100">
        <v>5088.2</v>
      </c>
      <c r="M42" s="100">
        <v>74290.31</v>
      </c>
      <c r="N42" s="100" t="s">
        <v>17</v>
      </c>
      <c r="O42" s="100">
        <v>0</v>
      </c>
      <c r="P42" s="100">
        <v>29716.124</v>
      </c>
      <c r="Q42" s="100" t="s">
        <v>17</v>
      </c>
      <c r="R42" s="100">
        <v>104782</v>
      </c>
      <c r="S42" s="100">
        <v>15649</v>
      </c>
      <c r="T42" s="349"/>
    </row>
    <row r="43" spans="1:20">
      <c r="A43">
        <v>3</v>
      </c>
      <c r="B43" t="s">
        <v>41</v>
      </c>
      <c r="C43" s="176" t="s">
        <v>214</v>
      </c>
      <c r="D43" t="s">
        <v>215</v>
      </c>
      <c r="E43" t="s">
        <v>396</v>
      </c>
      <c r="F43" s="100">
        <v>11004.12</v>
      </c>
      <c r="G43" s="100">
        <v>0</v>
      </c>
      <c r="H43" s="100">
        <v>2282.48</v>
      </c>
      <c r="I43" s="100">
        <v>920.5</v>
      </c>
      <c r="J43" s="100">
        <v>8023.32</v>
      </c>
      <c r="K43" s="100">
        <v>1821.6</v>
      </c>
      <c r="L43" s="100">
        <v>2472</v>
      </c>
      <c r="M43" s="100">
        <v>26524.02</v>
      </c>
      <c r="N43" s="100" t="s">
        <v>17</v>
      </c>
      <c r="O43" s="100">
        <v>0</v>
      </c>
      <c r="P43" s="100">
        <v>21219.216</v>
      </c>
      <c r="Q43" s="100" t="s">
        <v>17</v>
      </c>
      <c r="R43" s="100">
        <v>37372</v>
      </c>
      <c r="S43" s="100">
        <v>0</v>
      </c>
      <c r="T43" s="349"/>
    </row>
    <row r="44" spans="1:20">
      <c r="A44">
        <v>3</v>
      </c>
      <c r="B44" t="s">
        <v>41</v>
      </c>
      <c r="C44" s="176" t="s">
        <v>788</v>
      </c>
      <c r="D44" t="s">
        <v>789</v>
      </c>
      <c r="E44" t="s">
        <v>396</v>
      </c>
      <c r="F44" s="100">
        <v>12229.56</v>
      </c>
      <c r="G44" s="100">
        <v>0</v>
      </c>
      <c r="H44" s="100">
        <v>3254.8</v>
      </c>
      <c r="I44" s="100">
        <v>920.5</v>
      </c>
      <c r="J44" s="100">
        <v>8023.32</v>
      </c>
      <c r="K44" s="100">
        <v>1821.6</v>
      </c>
      <c r="L44" s="100">
        <v>2472</v>
      </c>
      <c r="M44" s="100">
        <v>28721.78</v>
      </c>
      <c r="N44" s="100" t="s">
        <v>17</v>
      </c>
      <c r="O44" s="100">
        <v>0</v>
      </c>
      <c r="P44" s="100">
        <v>22977.423999999999</v>
      </c>
      <c r="Q44" s="100" t="s">
        <v>17</v>
      </c>
      <c r="R44" s="100">
        <v>40449</v>
      </c>
      <c r="S44" s="100">
        <v>0</v>
      </c>
      <c r="T44" s="349"/>
    </row>
    <row r="45" spans="1:20">
      <c r="A45">
        <v>3</v>
      </c>
      <c r="B45" t="s">
        <v>25</v>
      </c>
      <c r="C45" s="176" t="s">
        <v>222</v>
      </c>
      <c r="D45" t="s">
        <v>223</v>
      </c>
      <c r="E45" t="s">
        <v>395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  <c r="N45" s="100" t="s">
        <v>17</v>
      </c>
      <c r="O45" s="100">
        <v>0</v>
      </c>
      <c r="P45" s="100">
        <v>0</v>
      </c>
      <c r="Q45" s="100" t="s">
        <v>17</v>
      </c>
      <c r="R45" s="100">
        <v>0</v>
      </c>
      <c r="S45" s="100">
        <v>16249</v>
      </c>
      <c r="T45" s="349"/>
    </row>
    <row r="46" spans="1:20">
      <c r="A46">
        <v>3</v>
      </c>
      <c r="B46" t="s">
        <v>25</v>
      </c>
      <c r="C46" s="176" t="s">
        <v>419</v>
      </c>
      <c r="D46" t="s">
        <v>420</v>
      </c>
      <c r="E46" t="s">
        <v>395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  <c r="N46" s="100" t="s">
        <v>17</v>
      </c>
      <c r="O46" s="100">
        <v>0</v>
      </c>
      <c r="P46" s="100">
        <v>0</v>
      </c>
      <c r="Q46" s="100" t="s">
        <v>17</v>
      </c>
      <c r="R46" s="100">
        <v>0</v>
      </c>
      <c r="S46" s="100">
        <v>0</v>
      </c>
      <c r="T46" s="349"/>
    </row>
    <row r="47" spans="1:20">
      <c r="A47">
        <v>3</v>
      </c>
      <c r="B47" t="s">
        <v>25</v>
      </c>
      <c r="C47" s="176" t="s">
        <v>224</v>
      </c>
      <c r="D47" t="s">
        <v>225</v>
      </c>
      <c r="E47" t="s">
        <v>395</v>
      </c>
      <c r="F47" s="100">
        <v>0</v>
      </c>
      <c r="G47" s="100">
        <v>0</v>
      </c>
      <c r="H47" s="100">
        <v>0</v>
      </c>
      <c r="I47" s="100">
        <v>0</v>
      </c>
      <c r="J47" s="100">
        <v>0</v>
      </c>
      <c r="K47" s="100">
        <v>0</v>
      </c>
      <c r="L47" s="100">
        <v>0</v>
      </c>
      <c r="M47" s="100">
        <v>0</v>
      </c>
      <c r="N47" s="100" t="s">
        <v>17</v>
      </c>
      <c r="O47" s="100">
        <v>0</v>
      </c>
      <c r="P47" s="100">
        <v>0</v>
      </c>
      <c r="Q47" s="100" t="s">
        <v>17</v>
      </c>
      <c r="R47" s="100">
        <v>0</v>
      </c>
      <c r="S47" s="100">
        <v>0</v>
      </c>
      <c r="T47" s="349"/>
    </row>
    <row r="48" spans="1:20">
      <c r="A48">
        <v>3</v>
      </c>
      <c r="B48" t="s">
        <v>25</v>
      </c>
      <c r="C48" s="176" t="s">
        <v>226</v>
      </c>
      <c r="D48" t="s">
        <v>227</v>
      </c>
      <c r="E48" t="s">
        <v>395</v>
      </c>
      <c r="F48" s="100">
        <v>25067.7</v>
      </c>
      <c r="G48" s="100">
        <v>0</v>
      </c>
      <c r="H48" s="100">
        <v>4408.3999999999996</v>
      </c>
      <c r="I48" s="100">
        <v>2362</v>
      </c>
      <c r="J48" s="100">
        <v>18174.599999999999</v>
      </c>
      <c r="K48" s="100">
        <v>4657.5</v>
      </c>
      <c r="L48" s="100">
        <v>3914</v>
      </c>
      <c r="M48" s="100">
        <v>58584.2</v>
      </c>
      <c r="N48" s="100" t="s">
        <v>17</v>
      </c>
      <c r="O48" s="100">
        <v>0</v>
      </c>
      <c r="P48" s="100">
        <v>34564.678</v>
      </c>
      <c r="Q48" s="100" t="s">
        <v>17</v>
      </c>
      <c r="R48" s="100">
        <v>93746</v>
      </c>
      <c r="S48" s="100">
        <v>0</v>
      </c>
      <c r="T48" s="349"/>
    </row>
    <row r="49" spans="1:20">
      <c r="A49">
        <v>3</v>
      </c>
      <c r="B49" t="s">
        <v>12</v>
      </c>
      <c r="C49" s="176" t="s">
        <v>230</v>
      </c>
      <c r="D49" t="s">
        <v>231</v>
      </c>
      <c r="E49" t="s">
        <v>395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  <c r="N49" s="100" t="s">
        <v>17</v>
      </c>
      <c r="O49" s="100">
        <v>0</v>
      </c>
      <c r="P49" s="100">
        <v>0</v>
      </c>
      <c r="Q49" s="100" t="s">
        <v>17</v>
      </c>
      <c r="R49" s="100">
        <v>0</v>
      </c>
      <c r="S49" s="100">
        <v>0</v>
      </c>
      <c r="T49" s="349"/>
    </row>
    <row r="50" spans="1:20">
      <c r="A50">
        <v>3</v>
      </c>
      <c r="B50" t="s">
        <v>12</v>
      </c>
      <c r="C50" s="176" t="s">
        <v>232</v>
      </c>
      <c r="D50" t="s">
        <v>233</v>
      </c>
      <c r="E50" t="s">
        <v>395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  <c r="N50" s="100" t="s">
        <v>17</v>
      </c>
      <c r="O50" s="100">
        <v>0</v>
      </c>
      <c r="P50" s="100">
        <v>0</v>
      </c>
      <c r="Q50" s="100" t="s">
        <v>17</v>
      </c>
      <c r="R50" s="100">
        <v>0</v>
      </c>
      <c r="S50" s="100">
        <v>0</v>
      </c>
      <c r="T50" s="349"/>
    </row>
    <row r="51" spans="1:20">
      <c r="A51">
        <v>3</v>
      </c>
      <c r="B51" t="s">
        <v>28</v>
      </c>
      <c r="C51" s="176" t="s">
        <v>307</v>
      </c>
      <c r="D51" t="s">
        <v>308</v>
      </c>
      <c r="E51" t="s">
        <v>395</v>
      </c>
      <c r="F51" s="100">
        <v>29170.44</v>
      </c>
      <c r="G51" s="100">
        <v>0</v>
      </c>
      <c r="H51" s="100">
        <v>6561.1</v>
      </c>
      <c r="I51" s="100">
        <v>3143</v>
      </c>
      <c r="J51" s="100">
        <v>23088.78</v>
      </c>
      <c r="K51" s="100">
        <v>5920.2</v>
      </c>
      <c r="L51" s="100">
        <v>5088.2</v>
      </c>
      <c r="M51" s="100">
        <v>72971.72</v>
      </c>
      <c r="N51" s="100" t="s">
        <v>17</v>
      </c>
      <c r="O51" s="100">
        <v>0</v>
      </c>
      <c r="P51" s="100">
        <v>32370.254991999998</v>
      </c>
      <c r="Q51" s="100" t="s">
        <v>17</v>
      </c>
      <c r="R51" s="100">
        <v>106118</v>
      </c>
      <c r="S51" s="100">
        <v>0</v>
      </c>
      <c r="T51" s="349"/>
    </row>
    <row r="52" spans="1:20">
      <c r="A52">
        <v>3</v>
      </c>
      <c r="B52" t="s">
        <v>28</v>
      </c>
      <c r="C52" s="176" t="s">
        <v>472</v>
      </c>
      <c r="D52" t="s">
        <v>473</v>
      </c>
      <c r="E52" t="s">
        <v>395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  <c r="N52" s="100" t="s">
        <v>17</v>
      </c>
      <c r="O52" s="100">
        <v>0</v>
      </c>
      <c r="P52" s="100">
        <v>0</v>
      </c>
      <c r="Q52" s="100" t="s">
        <v>17</v>
      </c>
      <c r="R52" s="100">
        <v>0</v>
      </c>
      <c r="S52" s="100">
        <v>0</v>
      </c>
      <c r="T52" s="349"/>
    </row>
    <row r="53" spans="1:20">
      <c r="A53">
        <v>3</v>
      </c>
      <c r="B53" t="s">
        <v>29</v>
      </c>
      <c r="C53" s="176" t="s">
        <v>264</v>
      </c>
      <c r="D53" t="s">
        <v>265</v>
      </c>
      <c r="E53" t="s">
        <v>393</v>
      </c>
      <c r="F53" s="100">
        <v>0</v>
      </c>
      <c r="G53" s="100">
        <v>0</v>
      </c>
      <c r="H53" s="100">
        <v>0</v>
      </c>
      <c r="I53" s="100">
        <v>0</v>
      </c>
      <c r="J53" s="100">
        <v>0</v>
      </c>
      <c r="K53" s="100">
        <v>0</v>
      </c>
      <c r="L53" s="100">
        <v>0</v>
      </c>
      <c r="M53" s="100">
        <v>0</v>
      </c>
      <c r="N53" s="100" t="s">
        <v>17</v>
      </c>
      <c r="O53" s="100">
        <v>0</v>
      </c>
      <c r="P53" s="100">
        <v>0</v>
      </c>
      <c r="Q53" s="100" t="s">
        <v>17</v>
      </c>
      <c r="R53" s="100">
        <v>0</v>
      </c>
      <c r="S53" s="100">
        <v>15731</v>
      </c>
      <c r="T53" s="349"/>
    </row>
    <row r="54" spans="1:20">
      <c r="A54">
        <v>3</v>
      </c>
      <c r="B54" t="s">
        <v>29</v>
      </c>
      <c r="C54" s="176" t="s">
        <v>266</v>
      </c>
      <c r="D54" t="s">
        <v>267</v>
      </c>
      <c r="E54" t="s">
        <v>395</v>
      </c>
      <c r="F54" s="100">
        <v>26806.5</v>
      </c>
      <c r="G54" s="100">
        <v>0</v>
      </c>
      <c r="H54" s="100">
        <v>5299.35</v>
      </c>
      <c r="I54" s="100">
        <v>2492</v>
      </c>
      <c r="J54" s="100">
        <v>19648.439999999999</v>
      </c>
      <c r="K54" s="100">
        <v>5042.5200000000004</v>
      </c>
      <c r="L54" s="100">
        <v>4823.49</v>
      </c>
      <c r="M54" s="100">
        <v>64112.3</v>
      </c>
      <c r="N54" s="100" t="s">
        <v>17</v>
      </c>
      <c r="O54" s="100">
        <v>0</v>
      </c>
      <c r="P54" s="100">
        <v>39749.625999999997</v>
      </c>
      <c r="Q54" s="100" t="s">
        <v>17</v>
      </c>
      <c r="R54" s="100">
        <v>104488</v>
      </c>
      <c r="S54" s="100">
        <v>16429</v>
      </c>
      <c r="T54" s="349"/>
    </row>
    <row r="55" spans="1:20">
      <c r="A55">
        <v>3</v>
      </c>
      <c r="B55" t="s">
        <v>29</v>
      </c>
      <c r="C55" s="176" t="s">
        <v>432</v>
      </c>
      <c r="D55" t="s">
        <v>433</v>
      </c>
      <c r="E55" t="s">
        <v>395</v>
      </c>
      <c r="F55" s="100">
        <v>0</v>
      </c>
      <c r="G55" s="100">
        <v>0</v>
      </c>
      <c r="H55" s="100">
        <v>0</v>
      </c>
      <c r="I55" s="100">
        <v>0</v>
      </c>
      <c r="J55" s="100">
        <v>0</v>
      </c>
      <c r="K55" s="100">
        <v>0</v>
      </c>
      <c r="L55" s="100">
        <v>0</v>
      </c>
      <c r="M55" s="100">
        <v>0</v>
      </c>
      <c r="N55" s="100" t="s">
        <v>17</v>
      </c>
      <c r="O55" s="100">
        <v>0</v>
      </c>
      <c r="P55" s="100">
        <v>0</v>
      </c>
      <c r="Q55" s="100" t="s">
        <v>17</v>
      </c>
      <c r="R55" s="100">
        <v>0</v>
      </c>
      <c r="S55" s="100">
        <v>3930</v>
      </c>
      <c r="T55" s="349"/>
    </row>
    <row r="56" spans="1:20">
      <c r="A56">
        <v>3</v>
      </c>
      <c r="B56" t="s">
        <v>194</v>
      </c>
      <c r="C56" s="176" t="s">
        <v>411</v>
      </c>
      <c r="D56" t="s">
        <v>412</v>
      </c>
      <c r="E56" t="s">
        <v>395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  <c r="N56" s="100" t="s">
        <v>17</v>
      </c>
      <c r="O56" s="100">
        <v>0</v>
      </c>
      <c r="P56" s="100">
        <v>0</v>
      </c>
      <c r="Q56" s="100" t="s">
        <v>17</v>
      </c>
      <c r="R56" s="100">
        <v>0</v>
      </c>
      <c r="S56" s="100">
        <v>2291</v>
      </c>
      <c r="T56" s="349" t="s">
        <v>850</v>
      </c>
    </row>
    <row r="57" spans="1:20">
      <c r="A57">
        <v>3</v>
      </c>
      <c r="B57" t="s">
        <v>194</v>
      </c>
      <c r="C57" s="176" t="s">
        <v>413</v>
      </c>
      <c r="D57" t="s">
        <v>414</v>
      </c>
      <c r="E57" t="s">
        <v>395</v>
      </c>
      <c r="F57" s="100">
        <v>21399.66</v>
      </c>
      <c r="G57" s="100">
        <v>0</v>
      </c>
      <c r="H57" s="100">
        <v>2169.1799999999998</v>
      </c>
      <c r="I57" s="100">
        <v>3143</v>
      </c>
      <c r="J57" s="100">
        <v>23196.42</v>
      </c>
      <c r="K57" s="100">
        <v>5947.11</v>
      </c>
      <c r="L57" s="100">
        <v>5088.2</v>
      </c>
      <c r="M57" s="100">
        <v>60943.57</v>
      </c>
      <c r="N57" s="100" t="s">
        <v>17</v>
      </c>
      <c r="O57" s="100">
        <v>0</v>
      </c>
      <c r="P57" s="100">
        <v>28034.0422</v>
      </c>
      <c r="Q57" s="100" t="s">
        <v>17</v>
      </c>
      <c r="R57" s="100">
        <v>89754</v>
      </c>
      <c r="S57" s="100">
        <v>0</v>
      </c>
      <c r="T57" s="349"/>
    </row>
    <row r="58" spans="1:20">
      <c r="A58">
        <v>3</v>
      </c>
      <c r="B58" t="s">
        <v>194</v>
      </c>
      <c r="C58" s="176" t="s">
        <v>196</v>
      </c>
      <c r="D58" t="s">
        <v>197</v>
      </c>
      <c r="E58" t="s">
        <v>396</v>
      </c>
      <c r="F58" s="100">
        <v>28773</v>
      </c>
      <c r="G58" s="100">
        <v>6550.8</v>
      </c>
      <c r="H58" s="100">
        <v>7395.4</v>
      </c>
      <c r="I58" s="100">
        <v>2362</v>
      </c>
      <c r="J58" s="100">
        <v>20141.099999999999</v>
      </c>
      <c r="K58" s="100">
        <v>4574.7</v>
      </c>
      <c r="L58" s="100">
        <v>3914</v>
      </c>
      <c r="M58" s="100">
        <v>73711</v>
      </c>
      <c r="N58" s="100" t="s">
        <v>17</v>
      </c>
      <c r="O58" s="100">
        <v>0</v>
      </c>
      <c r="P58" s="100">
        <v>33907.06</v>
      </c>
      <c r="Q58" s="100" t="s">
        <v>17</v>
      </c>
      <c r="R58" s="100">
        <v>108215</v>
      </c>
      <c r="S58" s="100">
        <v>0</v>
      </c>
      <c r="T58" s="349"/>
    </row>
    <row r="59" spans="1:20">
      <c r="A59">
        <v>3</v>
      </c>
      <c r="B59" t="s">
        <v>194</v>
      </c>
      <c r="C59" s="176" t="s">
        <v>198</v>
      </c>
      <c r="D59" t="s">
        <v>199</v>
      </c>
      <c r="E59" t="s">
        <v>393</v>
      </c>
      <c r="F59" s="100">
        <v>0</v>
      </c>
      <c r="G59" s="100">
        <v>0</v>
      </c>
      <c r="H59" s="100">
        <v>0</v>
      </c>
      <c r="I59" s="100">
        <v>0</v>
      </c>
      <c r="J59" s="100">
        <v>0</v>
      </c>
      <c r="K59" s="100">
        <v>0</v>
      </c>
      <c r="L59" s="100">
        <v>0</v>
      </c>
      <c r="M59" s="100">
        <v>0</v>
      </c>
      <c r="N59" s="100" t="s">
        <v>17</v>
      </c>
      <c r="O59" s="100">
        <v>0</v>
      </c>
      <c r="P59" s="100">
        <v>0</v>
      </c>
      <c r="Q59" s="100" t="s">
        <v>17</v>
      </c>
      <c r="R59" s="100">
        <v>0</v>
      </c>
      <c r="S59" s="100">
        <v>10200</v>
      </c>
      <c r="T59" s="349"/>
    </row>
    <row r="60" spans="1:20">
      <c r="A60">
        <v>3</v>
      </c>
      <c r="B60" t="s">
        <v>27</v>
      </c>
      <c r="C60" s="176" t="s">
        <v>209</v>
      </c>
      <c r="D60" t="s">
        <v>210</v>
      </c>
      <c r="E60" t="s">
        <v>395</v>
      </c>
      <c r="F60" s="100">
        <v>0</v>
      </c>
      <c r="G60" s="100">
        <v>0</v>
      </c>
      <c r="H60" s="100">
        <v>0</v>
      </c>
      <c r="I60" s="100">
        <v>0</v>
      </c>
      <c r="J60" s="100">
        <v>0</v>
      </c>
      <c r="K60" s="100">
        <v>0</v>
      </c>
      <c r="L60" s="100">
        <v>0</v>
      </c>
      <c r="M60" s="100">
        <v>0</v>
      </c>
      <c r="N60" s="100" t="s">
        <v>17</v>
      </c>
      <c r="O60" s="100">
        <v>0</v>
      </c>
      <c r="P60" s="100">
        <v>0</v>
      </c>
      <c r="Q60" s="100" t="s">
        <v>17</v>
      </c>
      <c r="R60" s="100">
        <v>0</v>
      </c>
      <c r="S60" s="100">
        <v>0</v>
      </c>
      <c r="T60" s="349"/>
    </row>
    <row r="61" spans="1:20">
      <c r="A61">
        <v>3</v>
      </c>
      <c r="B61" t="s">
        <v>27</v>
      </c>
      <c r="C61" s="176" t="s">
        <v>415</v>
      </c>
      <c r="D61" t="s">
        <v>416</v>
      </c>
      <c r="E61" t="s">
        <v>395</v>
      </c>
      <c r="F61" s="100">
        <v>0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  <c r="L61" s="100">
        <v>0</v>
      </c>
      <c r="M61" s="100">
        <v>0</v>
      </c>
      <c r="N61" s="100" t="s">
        <v>17</v>
      </c>
      <c r="O61" s="100">
        <v>0</v>
      </c>
      <c r="P61" s="100">
        <v>0</v>
      </c>
      <c r="Q61" s="100" t="s">
        <v>17</v>
      </c>
      <c r="R61" s="100">
        <v>0</v>
      </c>
      <c r="S61" s="100">
        <v>0</v>
      </c>
      <c r="T61" s="349"/>
    </row>
    <row r="62" spans="1:20">
      <c r="A62">
        <v>3</v>
      </c>
      <c r="B62" t="s">
        <v>27</v>
      </c>
      <c r="C62" s="176" t="s">
        <v>417</v>
      </c>
      <c r="D62" t="s">
        <v>418</v>
      </c>
      <c r="E62" t="s">
        <v>393</v>
      </c>
      <c r="F62" s="100">
        <v>20322.224999999999</v>
      </c>
      <c r="G62" s="100">
        <v>0</v>
      </c>
      <c r="H62" s="100">
        <v>3633.84</v>
      </c>
      <c r="I62" s="100">
        <v>2492</v>
      </c>
      <c r="J62" s="100">
        <v>18648.63</v>
      </c>
      <c r="K62" s="100">
        <v>4781.7</v>
      </c>
      <c r="L62" s="100">
        <v>4109.7</v>
      </c>
      <c r="M62" s="100">
        <v>53988.095000000001</v>
      </c>
      <c r="N62" s="100" t="s">
        <v>17</v>
      </c>
      <c r="O62" s="100">
        <v>0</v>
      </c>
      <c r="P62" s="100">
        <v>17247.036829000001</v>
      </c>
      <c r="Q62" s="100" t="s">
        <v>17</v>
      </c>
      <c r="R62" s="100">
        <v>71861</v>
      </c>
      <c r="S62" s="100">
        <v>14076</v>
      </c>
      <c r="T62" s="349"/>
    </row>
    <row r="63" spans="1:20">
      <c r="A63">
        <v>4</v>
      </c>
      <c r="B63" t="s">
        <v>34</v>
      </c>
      <c r="C63" s="176" t="s">
        <v>397</v>
      </c>
      <c r="D63" t="s">
        <v>398</v>
      </c>
      <c r="E63" t="s">
        <v>395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 t="s">
        <v>17</v>
      </c>
      <c r="O63" s="100">
        <v>0</v>
      </c>
      <c r="P63" s="100">
        <v>0</v>
      </c>
      <c r="Q63" s="100" t="s">
        <v>17</v>
      </c>
      <c r="R63" s="100">
        <v>0</v>
      </c>
      <c r="S63" s="100">
        <v>0</v>
      </c>
      <c r="T63" s="349"/>
    </row>
    <row r="64" spans="1:20">
      <c r="A64">
        <v>4</v>
      </c>
      <c r="B64" t="s">
        <v>34</v>
      </c>
      <c r="C64" s="176" t="s">
        <v>142</v>
      </c>
      <c r="D64" t="s">
        <v>143</v>
      </c>
      <c r="E64" t="s">
        <v>393</v>
      </c>
      <c r="F64" s="100">
        <v>0</v>
      </c>
      <c r="G64" s="100">
        <v>0</v>
      </c>
      <c r="H64" s="100">
        <v>0</v>
      </c>
      <c r="I64" s="100">
        <v>0</v>
      </c>
      <c r="J64" s="100">
        <v>0</v>
      </c>
      <c r="K64" s="100">
        <v>0</v>
      </c>
      <c r="L64" s="100">
        <v>0</v>
      </c>
      <c r="M64" s="100">
        <v>0</v>
      </c>
      <c r="N64" s="100" t="s">
        <v>17</v>
      </c>
      <c r="O64" s="100">
        <v>0</v>
      </c>
      <c r="P64" s="100">
        <v>0</v>
      </c>
      <c r="Q64" s="100" t="s">
        <v>17</v>
      </c>
      <c r="R64" s="100">
        <v>0</v>
      </c>
      <c r="S64" s="100">
        <v>0</v>
      </c>
      <c r="T64" s="349"/>
    </row>
    <row r="65" spans="1:20">
      <c r="A65">
        <v>4</v>
      </c>
      <c r="B65" t="s">
        <v>34</v>
      </c>
      <c r="C65" s="176" t="s">
        <v>399</v>
      </c>
      <c r="D65" t="s">
        <v>400</v>
      </c>
      <c r="E65" t="s">
        <v>395</v>
      </c>
      <c r="F65" s="100">
        <v>18340.2</v>
      </c>
      <c r="G65" s="100">
        <v>0</v>
      </c>
      <c r="H65" s="100">
        <v>2204.1999999999998</v>
      </c>
      <c r="I65" s="100">
        <v>2362</v>
      </c>
      <c r="J65" s="100">
        <v>17760.599999999999</v>
      </c>
      <c r="K65" s="100">
        <v>4554</v>
      </c>
      <c r="L65" s="100">
        <v>3914</v>
      </c>
      <c r="M65" s="100">
        <v>49135</v>
      </c>
      <c r="N65" s="100" t="s">
        <v>17</v>
      </c>
      <c r="O65" s="100">
        <v>0</v>
      </c>
      <c r="P65" s="100">
        <v>27832.029399999999</v>
      </c>
      <c r="Q65" s="100" t="s">
        <v>17</v>
      </c>
      <c r="R65" s="100">
        <v>77564</v>
      </c>
      <c r="S65" s="100">
        <v>0</v>
      </c>
      <c r="T65" s="349"/>
    </row>
    <row r="66" spans="1:20">
      <c r="A66">
        <v>4</v>
      </c>
      <c r="B66" t="s">
        <v>34</v>
      </c>
      <c r="C66" s="176" t="s">
        <v>144</v>
      </c>
      <c r="D66" t="s">
        <v>145</v>
      </c>
      <c r="E66" t="s">
        <v>396</v>
      </c>
      <c r="F66" s="100">
        <v>14034.6</v>
      </c>
      <c r="G66" s="100">
        <v>0</v>
      </c>
      <c r="H66" s="100">
        <v>1631.52</v>
      </c>
      <c r="I66" s="100">
        <v>1841</v>
      </c>
      <c r="J66" s="100">
        <v>14208.48</v>
      </c>
      <c r="K66" s="100">
        <v>3643.2</v>
      </c>
      <c r="L66" s="100">
        <v>3131.2</v>
      </c>
      <c r="M66" s="100">
        <v>38490</v>
      </c>
      <c r="N66" s="100" t="s">
        <v>17</v>
      </c>
      <c r="O66" s="100">
        <v>0</v>
      </c>
      <c r="P66" s="100">
        <v>21802.275600000001</v>
      </c>
      <c r="Q66" s="100" t="s">
        <v>17</v>
      </c>
      <c r="R66" s="100">
        <v>60769</v>
      </c>
      <c r="S66" s="100">
        <v>12093</v>
      </c>
      <c r="T66" s="349"/>
    </row>
    <row r="67" spans="1:20">
      <c r="A67">
        <v>4</v>
      </c>
      <c r="B67" t="s">
        <v>32</v>
      </c>
      <c r="C67" s="176" t="s">
        <v>179</v>
      </c>
      <c r="D67" t="s">
        <v>180</v>
      </c>
      <c r="E67" t="s">
        <v>393</v>
      </c>
      <c r="F67" s="100">
        <v>16121.16</v>
      </c>
      <c r="G67" s="100">
        <v>0</v>
      </c>
      <c r="H67" s="100">
        <v>519.12</v>
      </c>
      <c r="I67" s="100">
        <v>2882</v>
      </c>
      <c r="J67" s="100">
        <v>22703.759999999998</v>
      </c>
      <c r="K67" s="100">
        <v>5837.4</v>
      </c>
      <c r="L67" s="100">
        <v>4696.8</v>
      </c>
      <c r="M67" s="100">
        <v>52760.24</v>
      </c>
      <c r="N67" s="100" t="s">
        <v>17</v>
      </c>
      <c r="O67" s="100">
        <v>0</v>
      </c>
      <c r="P67" s="100">
        <v>31176.025816000001</v>
      </c>
      <c r="Q67" s="100" t="s">
        <v>17</v>
      </c>
      <c r="R67" s="100">
        <v>84652</v>
      </c>
      <c r="S67" s="100">
        <v>0</v>
      </c>
      <c r="T67" s="349"/>
    </row>
    <row r="68" spans="1:20">
      <c r="A68">
        <v>4</v>
      </c>
      <c r="B68" t="s">
        <v>32</v>
      </c>
      <c r="C68" s="176" t="s">
        <v>181</v>
      </c>
      <c r="D68" t="s">
        <v>182</v>
      </c>
      <c r="E68" t="s">
        <v>395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>
        <v>0</v>
      </c>
      <c r="N68" s="100" t="s">
        <v>17</v>
      </c>
      <c r="O68" s="100">
        <v>0</v>
      </c>
      <c r="P68" s="100">
        <v>0</v>
      </c>
      <c r="Q68" s="100" t="s">
        <v>17</v>
      </c>
      <c r="R68" s="100">
        <v>0</v>
      </c>
      <c r="S68" s="100">
        <v>0</v>
      </c>
      <c r="T68" s="349"/>
    </row>
    <row r="69" spans="1:20">
      <c r="A69">
        <v>4</v>
      </c>
      <c r="B69" t="s">
        <v>33</v>
      </c>
      <c r="C69" s="176" t="s">
        <v>460</v>
      </c>
      <c r="D69" t="s">
        <v>461</v>
      </c>
      <c r="E69" t="s">
        <v>395</v>
      </c>
      <c r="F69" s="100">
        <v>0</v>
      </c>
      <c r="G69" s="100">
        <v>0</v>
      </c>
      <c r="H69" s="100">
        <v>0</v>
      </c>
      <c r="I69" s="100">
        <v>0</v>
      </c>
      <c r="J69" s="100">
        <v>0</v>
      </c>
      <c r="K69" s="100">
        <v>0</v>
      </c>
      <c r="L69" s="100">
        <v>0</v>
      </c>
      <c r="M69" s="100">
        <v>0</v>
      </c>
      <c r="N69" s="100" t="s">
        <v>17</v>
      </c>
      <c r="O69" s="100">
        <v>0</v>
      </c>
      <c r="P69" s="100">
        <v>0</v>
      </c>
      <c r="Q69" s="100" t="s">
        <v>17</v>
      </c>
      <c r="R69" s="100">
        <v>0</v>
      </c>
      <c r="S69" s="100">
        <v>0</v>
      </c>
      <c r="T69" s="349"/>
    </row>
    <row r="70" spans="1:20">
      <c r="A70">
        <v>4</v>
      </c>
      <c r="B70" t="s">
        <v>33</v>
      </c>
      <c r="C70" s="176" t="s">
        <v>462</v>
      </c>
      <c r="D70" t="s">
        <v>463</v>
      </c>
      <c r="E70" t="s">
        <v>395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  <c r="N70" s="100" t="s">
        <v>17</v>
      </c>
      <c r="O70" s="100">
        <v>0</v>
      </c>
      <c r="P70" s="100">
        <v>0</v>
      </c>
      <c r="Q70" s="100" t="s">
        <v>17</v>
      </c>
      <c r="R70" s="100">
        <v>0</v>
      </c>
      <c r="S70" s="100">
        <v>0</v>
      </c>
      <c r="T70" s="349"/>
    </row>
    <row r="71" spans="1:20">
      <c r="A71">
        <v>4</v>
      </c>
      <c r="B71" t="s">
        <v>33</v>
      </c>
      <c r="C71" s="176" t="s">
        <v>464</v>
      </c>
      <c r="D71" t="s">
        <v>465</v>
      </c>
      <c r="E71" t="s">
        <v>395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 t="s">
        <v>17</v>
      </c>
      <c r="O71" s="100">
        <v>0</v>
      </c>
      <c r="P71" s="100">
        <v>0</v>
      </c>
      <c r="Q71" s="100" t="s">
        <v>17</v>
      </c>
      <c r="R71" s="100">
        <v>0</v>
      </c>
      <c r="S71" s="100">
        <v>0</v>
      </c>
      <c r="T71" s="349"/>
    </row>
    <row r="72" spans="1:20">
      <c r="A72">
        <v>4</v>
      </c>
      <c r="B72" t="s">
        <v>33</v>
      </c>
      <c r="C72" s="176" t="s">
        <v>309</v>
      </c>
      <c r="D72" t="s">
        <v>310</v>
      </c>
      <c r="E72" t="s">
        <v>395</v>
      </c>
      <c r="F72" s="100">
        <v>20629.62</v>
      </c>
      <c r="G72" s="100">
        <v>3930.48</v>
      </c>
      <c r="H72" s="100">
        <v>5858.64</v>
      </c>
      <c r="I72" s="100">
        <v>1321</v>
      </c>
      <c r="J72" s="100">
        <v>10656.36</v>
      </c>
      <c r="K72" s="100">
        <v>2732.4</v>
      </c>
      <c r="L72" s="100">
        <v>2348.4</v>
      </c>
      <c r="M72" s="100">
        <v>47476.9</v>
      </c>
      <c r="N72" s="100" t="s">
        <v>17</v>
      </c>
      <c r="O72" s="100">
        <v>6352.4092199999996</v>
      </c>
      <c r="P72" s="100">
        <v>24752.869552</v>
      </c>
      <c r="Q72" s="100" t="s">
        <v>17</v>
      </c>
      <c r="R72" s="100">
        <v>78940</v>
      </c>
      <c r="S72" s="100">
        <v>0</v>
      </c>
      <c r="T72" s="349"/>
    </row>
    <row r="73" spans="1:20">
      <c r="A73">
        <v>5</v>
      </c>
      <c r="B73" t="s">
        <v>39</v>
      </c>
      <c r="C73" s="176" t="s">
        <v>438</v>
      </c>
      <c r="D73" t="s">
        <v>439</v>
      </c>
      <c r="E73" t="s">
        <v>395</v>
      </c>
      <c r="F73" s="100">
        <v>0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>
        <v>0</v>
      </c>
      <c r="M73" s="100">
        <v>0</v>
      </c>
      <c r="N73" s="100" t="s">
        <v>17</v>
      </c>
      <c r="O73" s="100">
        <v>0</v>
      </c>
      <c r="P73" s="100">
        <v>0</v>
      </c>
      <c r="Q73" s="100" t="s">
        <v>17</v>
      </c>
      <c r="R73" s="100">
        <v>0</v>
      </c>
      <c r="S73" s="100">
        <v>0</v>
      </c>
      <c r="T73" s="349"/>
    </row>
    <row r="74" spans="1:20">
      <c r="A74">
        <v>5</v>
      </c>
      <c r="B74" t="s">
        <v>39</v>
      </c>
      <c r="C74" s="176" t="s">
        <v>440</v>
      </c>
      <c r="D74" t="s">
        <v>441</v>
      </c>
      <c r="E74" t="s">
        <v>395</v>
      </c>
      <c r="F74" s="100">
        <v>0</v>
      </c>
      <c r="G74" s="100">
        <v>0</v>
      </c>
      <c r="H74" s="100">
        <v>0</v>
      </c>
      <c r="I74" s="100">
        <v>0</v>
      </c>
      <c r="J74" s="100">
        <v>0</v>
      </c>
      <c r="K74" s="100">
        <v>0</v>
      </c>
      <c r="L74" s="100">
        <v>0</v>
      </c>
      <c r="M74" s="100">
        <v>0</v>
      </c>
      <c r="N74" s="100" t="s">
        <v>17</v>
      </c>
      <c r="O74" s="100">
        <v>0</v>
      </c>
      <c r="P74" s="100">
        <v>0</v>
      </c>
      <c r="Q74" s="100" t="s">
        <v>17</v>
      </c>
      <c r="R74" s="100">
        <v>0</v>
      </c>
      <c r="S74" s="100">
        <v>0</v>
      </c>
      <c r="T74" s="349"/>
    </row>
    <row r="75" spans="1:20">
      <c r="A75">
        <v>5</v>
      </c>
      <c r="B75" t="s">
        <v>39</v>
      </c>
      <c r="C75" s="176" t="s">
        <v>273</v>
      </c>
      <c r="D75" t="s">
        <v>274</v>
      </c>
      <c r="E75" t="s">
        <v>395</v>
      </c>
      <c r="F75" s="100">
        <v>35159.985000000001</v>
      </c>
      <c r="G75" s="100">
        <v>0</v>
      </c>
      <c r="H75" s="100">
        <v>10873.71</v>
      </c>
      <c r="I75" s="100">
        <v>2833</v>
      </c>
      <c r="J75" s="100">
        <v>23067.044999999998</v>
      </c>
      <c r="K75" s="100">
        <v>5237.1000000000004</v>
      </c>
      <c r="L75" s="100">
        <v>7107</v>
      </c>
      <c r="M75" s="100">
        <v>84277.84</v>
      </c>
      <c r="N75" s="100" t="s">
        <v>17</v>
      </c>
      <c r="O75" s="100">
        <v>22755.016800000001</v>
      </c>
      <c r="P75" s="100">
        <v>25045.688491000001</v>
      </c>
      <c r="Q75" s="100" t="s">
        <v>17</v>
      </c>
      <c r="R75" s="100">
        <v>132765</v>
      </c>
      <c r="S75" s="100">
        <v>0</v>
      </c>
      <c r="T75" s="349"/>
    </row>
    <row r="76" spans="1:20">
      <c r="A76">
        <v>5</v>
      </c>
      <c r="B76" t="s">
        <v>39</v>
      </c>
      <c r="C76" s="176" t="s">
        <v>275</v>
      </c>
      <c r="D76" t="s">
        <v>754</v>
      </c>
      <c r="E76" t="s">
        <v>395</v>
      </c>
      <c r="F76" s="100">
        <v>0</v>
      </c>
      <c r="G76" s="100">
        <v>0</v>
      </c>
      <c r="H76" s="100">
        <v>0</v>
      </c>
      <c r="I76" s="100">
        <v>0</v>
      </c>
      <c r="J76" s="100">
        <v>0</v>
      </c>
      <c r="K76" s="100">
        <v>0</v>
      </c>
      <c r="L76" s="100">
        <v>0</v>
      </c>
      <c r="M76" s="100">
        <v>0</v>
      </c>
      <c r="N76" s="100" t="s">
        <v>17</v>
      </c>
      <c r="O76" s="100">
        <v>0</v>
      </c>
      <c r="P76" s="100">
        <v>0</v>
      </c>
      <c r="Q76" s="100" t="s">
        <v>17</v>
      </c>
      <c r="R76" s="100">
        <v>0</v>
      </c>
      <c r="S76" s="100">
        <v>0</v>
      </c>
      <c r="T76" s="349"/>
    </row>
    <row r="77" spans="1:20">
      <c r="A77">
        <v>5</v>
      </c>
      <c r="B77" t="s">
        <v>37</v>
      </c>
      <c r="C77" s="176" t="s">
        <v>236</v>
      </c>
      <c r="D77" t="s">
        <v>237</v>
      </c>
      <c r="E77" t="s">
        <v>396</v>
      </c>
      <c r="F77" s="100">
        <v>20322.224999999999</v>
      </c>
      <c r="G77" s="100">
        <v>0</v>
      </c>
      <c r="H77" s="100">
        <v>4044.81</v>
      </c>
      <c r="I77" s="100">
        <v>2572</v>
      </c>
      <c r="J77" s="100">
        <v>21061.215</v>
      </c>
      <c r="K77" s="100">
        <v>4781.7</v>
      </c>
      <c r="L77" s="100">
        <v>4109.7</v>
      </c>
      <c r="M77" s="100">
        <v>56891.65</v>
      </c>
      <c r="N77" s="100" t="s">
        <v>17</v>
      </c>
      <c r="O77" s="100">
        <v>7964.8310000000001</v>
      </c>
      <c r="P77" s="100">
        <v>15641.437523000001</v>
      </c>
      <c r="Q77" s="100" t="s">
        <v>17</v>
      </c>
      <c r="R77" s="100">
        <v>81124</v>
      </c>
      <c r="S77" s="100">
        <v>0</v>
      </c>
      <c r="T77" s="349"/>
    </row>
    <row r="78" spans="1:20">
      <c r="A78">
        <v>5</v>
      </c>
      <c r="B78" t="s">
        <v>35</v>
      </c>
      <c r="C78" s="176" t="s">
        <v>426</v>
      </c>
      <c r="D78" t="s">
        <v>427</v>
      </c>
      <c r="E78" t="s">
        <v>395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>
        <v>0</v>
      </c>
      <c r="T78" s="349"/>
    </row>
    <row r="79" spans="1:20">
      <c r="A79">
        <v>5</v>
      </c>
      <c r="B79" t="s">
        <v>35</v>
      </c>
      <c r="C79" s="176" t="s">
        <v>238</v>
      </c>
      <c r="D79" t="s">
        <v>239</v>
      </c>
      <c r="E79" t="s">
        <v>395</v>
      </c>
      <c r="F79" s="100">
        <v>26808.57</v>
      </c>
      <c r="G79" s="100">
        <v>5895.72</v>
      </c>
      <c r="H79" s="100">
        <v>5395.14</v>
      </c>
      <c r="I79" s="100">
        <v>2101</v>
      </c>
      <c r="J79" s="100">
        <v>15984.54</v>
      </c>
      <c r="K79" s="100">
        <v>4098.6000000000004</v>
      </c>
      <c r="L79" s="100">
        <v>3522.6</v>
      </c>
      <c r="M79" s="100">
        <v>63806.17</v>
      </c>
      <c r="N79" s="100" t="s">
        <v>17</v>
      </c>
      <c r="O79" s="100">
        <v>0</v>
      </c>
      <c r="P79" s="100">
        <v>32164.690297000001</v>
      </c>
      <c r="Q79" s="100" t="s">
        <v>17</v>
      </c>
      <c r="R79" s="100">
        <v>96508</v>
      </c>
      <c r="S79" s="100">
        <v>14800</v>
      </c>
      <c r="T79" s="349"/>
    </row>
    <row r="80" spans="1:20">
      <c r="A80">
        <v>5</v>
      </c>
      <c r="B80" t="s">
        <v>35</v>
      </c>
      <c r="C80" s="176" t="s">
        <v>424</v>
      </c>
      <c r="D80" t="s">
        <v>425</v>
      </c>
      <c r="E80" t="s">
        <v>395</v>
      </c>
      <c r="F80" s="100">
        <v>0</v>
      </c>
      <c r="G80" s="100">
        <v>0</v>
      </c>
      <c r="H80" s="100">
        <v>0</v>
      </c>
      <c r="I80" s="100">
        <v>0</v>
      </c>
      <c r="J80" s="100">
        <v>0</v>
      </c>
      <c r="K80" s="100">
        <v>0</v>
      </c>
      <c r="L80" s="100">
        <v>0</v>
      </c>
      <c r="M80" s="100">
        <v>0</v>
      </c>
      <c r="N80" s="100" t="s">
        <v>17</v>
      </c>
      <c r="O80" s="100">
        <v>0</v>
      </c>
      <c r="P80" s="100">
        <v>0</v>
      </c>
      <c r="Q80" s="100" t="s">
        <v>17</v>
      </c>
      <c r="R80" s="100">
        <v>0</v>
      </c>
      <c r="S80" s="100">
        <v>0</v>
      </c>
      <c r="T80" s="349"/>
    </row>
    <row r="81" spans="1:20">
      <c r="A81">
        <v>5</v>
      </c>
      <c r="B81" t="s">
        <v>35</v>
      </c>
      <c r="C81" s="176" t="s">
        <v>240</v>
      </c>
      <c r="D81" t="s">
        <v>241</v>
      </c>
      <c r="E81" t="s">
        <v>395</v>
      </c>
      <c r="F81" s="100">
        <v>0</v>
      </c>
      <c r="G81" s="100">
        <v>0</v>
      </c>
      <c r="H81" s="100">
        <v>0</v>
      </c>
      <c r="I81" s="100">
        <v>0</v>
      </c>
      <c r="J81" s="100">
        <v>0</v>
      </c>
      <c r="K81" s="100">
        <v>0</v>
      </c>
      <c r="L81" s="100">
        <v>0</v>
      </c>
      <c r="M81" s="100">
        <v>0</v>
      </c>
      <c r="N81" s="100" t="s">
        <v>17</v>
      </c>
      <c r="O81" s="100">
        <v>0</v>
      </c>
      <c r="P81" s="100">
        <v>0</v>
      </c>
      <c r="Q81" s="100" t="s">
        <v>17</v>
      </c>
      <c r="R81" s="100">
        <v>0</v>
      </c>
      <c r="S81" s="100">
        <v>0</v>
      </c>
      <c r="T81" s="349"/>
    </row>
    <row r="82" spans="1:20">
      <c r="A82">
        <v>5</v>
      </c>
      <c r="B82" t="s">
        <v>38</v>
      </c>
      <c r="C82" s="176" t="s">
        <v>430</v>
      </c>
      <c r="D82" t="s">
        <v>431</v>
      </c>
      <c r="E82" t="s">
        <v>402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0">
        <v>0</v>
      </c>
      <c r="N82" s="100" t="s">
        <v>17</v>
      </c>
      <c r="O82" s="100">
        <v>0</v>
      </c>
      <c r="P82" s="100">
        <v>0</v>
      </c>
      <c r="Q82" s="100" t="s">
        <v>17</v>
      </c>
      <c r="R82" s="100">
        <v>0</v>
      </c>
      <c r="S82" s="100">
        <v>0</v>
      </c>
      <c r="T82" s="349"/>
    </row>
    <row r="83" spans="1:20">
      <c r="A83">
        <v>5</v>
      </c>
      <c r="B83" t="s">
        <v>44</v>
      </c>
      <c r="C83" s="176" t="s">
        <v>186</v>
      </c>
      <c r="D83" t="s">
        <v>187</v>
      </c>
      <c r="E83" t="s">
        <v>395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 t="s">
        <v>17</v>
      </c>
      <c r="O83" s="100">
        <v>0</v>
      </c>
      <c r="P83" s="100">
        <v>0</v>
      </c>
      <c r="Q83" s="100" t="s">
        <v>17</v>
      </c>
      <c r="R83" s="100">
        <v>0</v>
      </c>
      <c r="S83" s="100">
        <v>0</v>
      </c>
      <c r="T83" s="349"/>
    </row>
    <row r="84" spans="1:20">
      <c r="A84">
        <v>5</v>
      </c>
      <c r="B84" t="s">
        <v>44</v>
      </c>
      <c r="C84" s="176" t="s">
        <v>188</v>
      </c>
      <c r="D84" t="s">
        <v>189</v>
      </c>
      <c r="E84" t="s">
        <v>393</v>
      </c>
      <c r="F84" s="100">
        <v>30157.83</v>
      </c>
      <c r="G84" s="100">
        <v>0</v>
      </c>
      <c r="H84" s="100">
        <v>13863.8</v>
      </c>
      <c r="I84" s="100">
        <v>2603</v>
      </c>
      <c r="J84" s="100">
        <v>17760.599999999999</v>
      </c>
      <c r="K84" s="100">
        <v>4554</v>
      </c>
      <c r="L84" s="100">
        <v>6180</v>
      </c>
      <c r="M84" s="100">
        <v>75119.23</v>
      </c>
      <c r="N84" s="100" t="s">
        <v>17</v>
      </c>
      <c r="O84" s="100">
        <v>0</v>
      </c>
      <c r="P84" s="100">
        <v>40797.253813000003</v>
      </c>
      <c r="Q84" s="100" t="s">
        <v>17</v>
      </c>
      <c r="R84" s="100">
        <v>116513</v>
      </c>
      <c r="S84" s="100">
        <v>0</v>
      </c>
      <c r="T84" s="349"/>
    </row>
    <row r="85" spans="1:20">
      <c r="A85">
        <v>5</v>
      </c>
      <c r="B85" t="s">
        <v>44</v>
      </c>
      <c r="C85" s="176" t="s">
        <v>190</v>
      </c>
      <c r="D85" t="s">
        <v>191</v>
      </c>
      <c r="E85" t="s">
        <v>394</v>
      </c>
      <c r="F85" s="100">
        <v>25783.919999999998</v>
      </c>
      <c r="G85" s="100">
        <v>5895.72</v>
      </c>
      <c r="H85" s="100">
        <v>6247.98</v>
      </c>
      <c r="I85" s="100">
        <v>2343</v>
      </c>
      <c r="J85" s="100">
        <v>15984.54</v>
      </c>
      <c r="K85" s="100">
        <v>4098.6000000000004</v>
      </c>
      <c r="L85" s="100">
        <v>3522.6</v>
      </c>
      <c r="M85" s="100">
        <v>63876.36</v>
      </c>
      <c r="N85" s="100" t="s">
        <v>17</v>
      </c>
      <c r="O85" s="100">
        <v>0</v>
      </c>
      <c r="P85" s="100">
        <v>34691.251115999999</v>
      </c>
      <c r="Q85" s="100" t="s">
        <v>17</v>
      </c>
      <c r="R85" s="100">
        <v>99105</v>
      </c>
      <c r="S85" s="100">
        <v>0</v>
      </c>
      <c r="T85" s="349"/>
    </row>
    <row r="86" spans="1:20">
      <c r="A86">
        <v>6</v>
      </c>
      <c r="B86" t="s">
        <v>277</v>
      </c>
      <c r="C86" s="176" t="s">
        <v>442</v>
      </c>
      <c r="D86" t="s">
        <v>443</v>
      </c>
      <c r="E86" t="s">
        <v>395</v>
      </c>
      <c r="F86" s="100">
        <v>0</v>
      </c>
      <c r="G86" s="100">
        <v>0</v>
      </c>
      <c r="H86" s="100">
        <v>0</v>
      </c>
      <c r="I86" s="100">
        <v>0</v>
      </c>
      <c r="J86" s="100">
        <v>0</v>
      </c>
      <c r="K86" s="100">
        <v>0</v>
      </c>
      <c r="L86" s="100">
        <v>0</v>
      </c>
      <c r="M86" s="100">
        <v>0</v>
      </c>
      <c r="N86" s="100" t="s">
        <v>17</v>
      </c>
      <c r="O86" s="100">
        <v>0</v>
      </c>
      <c r="P86" s="100">
        <v>0</v>
      </c>
      <c r="Q86" s="100" t="s">
        <v>17</v>
      </c>
      <c r="R86" s="100">
        <v>0</v>
      </c>
      <c r="S86" s="100">
        <v>0</v>
      </c>
      <c r="T86" s="349"/>
    </row>
    <row r="87" spans="1:20">
      <c r="A87">
        <v>6</v>
      </c>
      <c r="B87" t="s">
        <v>277</v>
      </c>
      <c r="C87" s="176" t="s">
        <v>444</v>
      </c>
      <c r="D87" t="s">
        <v>445</v>
      </c>
      <c r="E87" t="s">
        <v>395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>
        <v>0</v>
      </c>
      <c r="N87" s="100" t="s">
        <v>17</v>
      </c>
      <c r="O87" s="100">
        <v>0</v>
      </c>
      <c r="P87" s="100">
        <v>0</v>
      </c>
      <c r="Q87" s="100" t="s">
        <v>17</v>
      </c>
      <c r="R87" s="100">
        <v>0</v>
      </c>
      <c r="S87" s="100">
        <v>0</v>
      </c>
      <c r="T87" s="349"/>
    </row>
    <row r="88" spans="1:20">
      <c r="A88">
        <v>6</v>
      </c>
      <c r="B88" t="s">
        <v>277</v>
      </c>
      <c r="C88" s="176" t="s">
        <v>278</v>
      </c>
      <c r="D88" t="s">
        <v>279</v>
      </c>
      <c r="E88" t="s">
        <v>395</v>
      </c>
      <c r="F88" s="100">
        <v>7961.22</v>
      </c>
      <c r="G88" s="100">
        <v>0</v>
      </c>
      <c r="H88" s="100">
        <v>2175.36</v>
      </c>
      <c r="I88" s="100">
        <v>540</v>
      </c>
      <c r="J88" s="100">
        <v>5328.18</v>
      </c>
      <c r="K88" s="100">
        <v>1366.2</v>
      </c>
      <c r="L88" s="100">
        <v>1174.2</v>
      </c>
      <c r="M88" s="100">
        <v>18545.16</v>
      </c>
      <c r="N88" s="100" t="s">
        <v>17</v>
      </c>
      <c r="O88" s="100">
        <v>2242.1098440000001</v>
      </c>
      <c r="P88" s="100">
        <v>6217.4724102999999</v>
      </c>
      <c r="Q88" s="100" t="s">
        <v>17</v>
      </c>
      <c r="R88" s="100">
        <v>27184</v>
      </c>
      <c r="S88" s="100">
        <v>0</v>
      </c>
      <c r="T88" s="349"/>
    </row>
    <row r="89" spans="1:20">
      <c r="A89">
        <v>6</v>
      </c>
      <c r="B89" t="s">
        <v>277</v>
      </c>
      <c r="C89" s="176" t="s">
        <v>447</v>
      </c>
      <c r="D89" t="s">
        <v>446</v>
      </c>
      <c r="E89" t="s">
        <v>395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 t="s">
        <v>17</v>
      </c>
      <c r="O89" s="100">
        <v>0</v>
      </c>
      <c r="P89" s="100">
        <v>0</v>
      </c>
      <c r="Q89" s="100" t="s">
        <v>17</v>
      </c>
      <c r="R89" s="100">
        <v>0</v>
      </c>
      <c r="S89" s="100">
        <v>0</v>
      </c>
      <c r="T89" s="349"/>
    </row>
    <row r="90" spans="1:20">
      <c r="A90">
        <v>6</v>
      </c>
      <c r="B90" t="s">
        <v>52</v>
      </c>
      <c r="C90" s="176" t="s">
        <v>282</v>
      </c>
      <c r="D90" t="s">
        <v>283</v>
      </c>
      <c r="E90" t="s">
        <v>393</v>
      </c>
      <c r="F90" s="100">
        <v>10085.040000000001</v>
      </c>
      <c r="G90" s="100">
        <v>0</v>
      </c>
      <c r="H90" s="100">
        <v>296.64</v>
      </c>
      <c r="I90" s="100">
        <v>1841</v>
      </c>
      <c r="J90" s="100">
        <v>14208.48</v>
      </c>
      <c r="K90" s="100">
        <v>3643.2</v>
      </c>
      <c r="L90" s="100">
        <v>3131.2</v>
      </c>
      <c r="M90" s="100">
        <v>33205.56</v>
      </c>
      <c r="N90" s="100" t="s">
        <v>17</v>
      </c>
      <c r="O90" s="100">
        <v>9961.6679999999997</v>
      </c>
      <c r="P90" s="100">
        <v>9928.4624399999993</v>
      </c>
      <c r="Q90" s="100" t="s">
        <v>17</v>
      </c>
      <c r="R90" s="100">
        <v>53573</v>
      </c>
      <c r="S90" s="100">
        <v>15854</v>
      </c>
      <c r="T90" s="349"/>
    </row>
    <row r="91" spans="1:20">
      <c r="A91">
        <v>6</v>
      </c>
      <c r="B91" t="s">
        <v>52</v>
      </c>
      <c r="C91" s="176" t="s">
        <v>452</v>
      </c>
      <c r="D91" t="s">
        <v>453</v>
      </c>
      <c r="E91" t="s">
        <v>395</v>
      </c>
      <c r="F91" s="100">
        <v>0</v>
      </c>
      <c r="G91" s="100">
        <v>0</v>
      </c>
      <c r="H91" s="100">
        <v>0</v>
      </c>
      <c r="I91" s="100">
        <v>0</v>
      </c>
      <c r="J91" s="100">
        <v>0</v>
      </c>
      <c r="K91" s="100">
        <v>0</v>
      </c>
      <c r="L91" s="100">
        <v>0</v>
      </c>
      <c r="M91" s="100">
        <v>0</v>
      </c>
      <c r="N91" s="100" t="s">
        <v>17</v>
      </c>
      <c r="O91" s="100">
        <v>0</v>
      </c>
      <c r="P91" s="100">
        <v>0</v>
      </c>
      <c r="Q91" s="100" t="s">
        <v>17</v>
      </c>
      <c r="R91" s="100">
        <v>0</v>
      </c>
      <c r="S91" s="100">
        <v>0</v>
      </c>
      <c r="T91" s="349"/>
    </row>
    <row r="92" spans="1:20">
      <c r="A92">
        <v>6</v>
      </c>
      <c r="B92" t="s">
        <v>52</v>
      </c>
      <c r="C92" s="176" t="s">
        <v>284</v>
      </c>
      <c r="D92" t="s">
        <v>486</v>
      </c>
      <c r="E92" t="s">
        <v>395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>
        <v>0</v>
      </c>
      <c r="N92" s="100" t="s">
        <v>17</v>
      </c>
      <c r="O92" s="100">
        <v>0</v>
      </c>
      <c r="P92" s="100">
        <v>0</v>
      </c>
      <c r="Q92" s="100" t="s">
        <v>17</v>
      </c>
      <c r="R92" s="100">
        <v>0</v>
      </c>
      <c r="S92" s="100">
        <v>0</v>
      </c>
      <c r="T92" s="349"/>
    </row>
    <row r="93" spans="1:20">
      <c r="A93">
        <v>6</v>
      </c>
      <c r="B93" t="s">
        <v>54</v>
      </c>
      <c r="C93" s="176" t="s">
        <v>158</v>
      </c>
      <c r="D93" t="s">
        <v>159</v>
      </c>
      <c r="E93" t="s">
        <v>393</v>
      </c>
      <c r="F93" s="100">
        <v>13519.17</v>
      </c>
      <c r="G93" s="100">
        <v>0</v>
      </c>
      <c r="H93" s="100">
        <v>519.12</v>
      </c>
      <c r="I93" s="100">
        <v>2343</v>
      </c>
      <c r="J93" s="100">
        <v>16990.560000000001</v>
      </c>
      <c r="K93" s="100">
        <v>4359.42</v>
      </c>
      <c r="L93" s="100">
        <v>3522.6</v>
      </c>
      <c r="M93" s="100">
        <v>41253.870000000003</v>
      </c>
      <c r="N93" s="100" t="s">
        <v>17</v>
      </c>
      <c r="O93" s="100">
        <v>0</v>
      </c>
      <c r="P93" s="100">
        <v>18036.191964000001</v>
      </c>
      <c r="Q93" s="100" t="s">
        <v>17</v>
      </c>
      <c r="R93" s="100">
        <v>59827</v>
      </c>
      <c r="S93" s="100">
        <v>0</v>
      </c>
      <c r="T93" s="349"/>
    </row>
    <row r="94" spans="1:20">
      <c r="A94">
        <v>6</v>
      </c>
      <c r="B94" t="s">
        <v>54</v>
      </c>
      <c r="C94" s="176" t="s">
        <v>408</v>
      </c>
      <c r="D94" t="s">
        <v>409</v>
      </c>
      <c r="E94" t="s">
        <v>395</v>
      </c>
      <c r="F94" s="100">
        <v>0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  <c r="L94" s="100">
        <v>0</v>
      </c>
      <c r="M94" s="100">
        <v>0</v>
      </c>
      <c r="N94" s="100" t="s">
        <v>17</v>
      </c>
      <c r="O94" s="100">
        <v>0</v>
      </c>
      <c r="P94" s="100">
        <v>0</v>
      </c>
      <c r="Q94" s="100" t="s">
        <v>17</v>
      </c>
      <c r="R94" s="100">
        <v>0</v>
      </c>
      <c r="S94" s="100">
        <v>0</v>
      </c>
      <c r="T94" s="349"/>
    </row>
    <row r="95" spans="1:20">
      <c r="A95">
        <v>6</v>
      </c>
      <c r="B95" t="s">
        <v>54</v>
      </c>
      <c r="C95" s="176" t="s">
        <v>160</v>
      </c>
      <c r="D95" t="s">
        <v>161</v>
      </c>
      <c r="E95" t="s">
        <v>395</v>
      </c>
      <c r="F95" s="100">
        <v>0</v>
      </c>
      <c r="G95" s="100">
        <v>0</v>
      </c>
      <c r="H95" s="100">
        <v>0</v>
      </c>
      <c r="I95" s="100">
        <v>0</v>
      </c>
      <c r="J95" s="100">
        <v>0</v>
      </c>
      <c r="K95" s="100">
        <v>0</v>
      </c>
      <c r="L95" s="100">
        <v>0</v>
      </c>
      <c r="M95" s="100">
        <v>0</v>
      </c>
      <c r="N95" s="100" t="s">
        <v>17</v>
      </c>
      <c r="O95" s="100">
        <v>0</v>
      </c>
      <c r="P95" s="100">
        <v>0</v>
      </c>
      <c r="Q95" s="100" t="s">
        <v>17</v>
      </c>
      <c r="R95" s="100">
        <v>0</v>
      </c>
      <c r="S95" s="100">
        <v>0</v>
      </c>
      <c r="T95" s="349"/>
    </row>
    <row r="96" spans="1:20">
      <c r="A96">
        <v>6</v>
      </c>
      <c r="B96" t="s">
        <v>53</v>
      </c>
      <c r="C96" s="176" t="s">
        <v>428</v>
      </c>
      <c r="D96" t="s">
        <v>429</v>
      </c>
      <c r="E96" t="s">
        <v>402</v>
      </c>
      <c r="F96" s="100">
        <v>0</v>
      </c>
      <c r="G96" s="100">
        <v>0</v>
      </c>
      <c r="H96" s="100">
        <v>0</v>
      </c>
      <c r="I96" s="100">
        <v>0</v>
      </c>
      <c r="J96" s="100">
        <v>0</v>
      </c>
      <c r="K96" s="100">
        <v>0</v>
      </c>
      <c r="L96" s="100">
        <v>0</v>
      </c>
      <c r="M96" s="100">
        <v>0</v>
      </c>
      <c r="N96" s="100" t="s">
        <v>17</v>
      </c>
      <c r="O96" s="100">
        <v>0</v>
      </c>
      <c r="P96" s="100">
        <v>0</v>
      </c>
      <c r="Q96" s="100" t="s">
        <v>17</v>
      </c>
      <c r="R96" s="100">
        <v>0</v>
      </c>
      <c r="S96" s="100">
        <v>0</v>
      </c>
      <c r="T96" s="349"/>
    </row>
    <row r="97" spans="1:20">
      <c r="A97">
        <v>6</v>
      </c>
      <c r="B97" t="s">
        <v>53</v>
      </c>
      <c r="C97" s="176" t="s">
        <v>247</v>
      </c>
      <c r="D97" t="s">
        <v>248</v>
      </c>
      <c r="E97" t="s">
        <v>396</v>
      </c>
      <c r="F97" s="100">
        <v>18795.599999999999</v>
      </c>
      <c r="G97" s="100">
        <v>3930.48</v>
      </c>
      <c r="H97" s="100">
        <v>5673.24</v>
      </c>
      <c r="I97" s="100">
        <v>1321</v>
      </c>
      <c r="J97" s="100">
        <v>10656.36</v>
      </c>
      <c r="K97" s="100">
        <v>2732.4</v>
      </c>
      <c r="L97" s="100">
        <v>2348.4</v>
      </c>
      <c r="M97" s="100">
        <v>45457.48</v>
      </c>
      <c r="N97" s="100" t="s">
        <v>17</v>
      </c>
      <c r="O97" s="100">
        <v>16819.267599999999</v>
      </c>
      <c r="P97" s="100">
        <v>14323.651948000001</v>
      </c>
      <c r="Q97" s="100" t="s">
        <v>17</v>
      </c>
      <c r="R97" s="100">
        <v>76958</v>
      </c>
      <c r="S97" s="100">
        <v>0</v>
      </c>
      <c r="T97" s="349"/>
    </row>
    <row r="98" spans="1:20">
      <c r="A98">
        <v>6</v>
      </c>
      <c r="B98" t="s">
        <v>304</v>
      </c>
      <c r="C98" s="176" t="s">
        <v>305</v>
      </c>
      <c r="D98" t="s">
        <v>306</v>
      </c>
      <c r="E98" t="s">
        <v>395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0">
        <v>0</v>
      </c>
      <c r="L98" s="100">
        <v>0</v>
      </c>
      <c r="M98" s="100">
        <v>0</v>
      </c>
      <c r="N98" s="100" t="s">
        <v>17</v>
      </c>
      <c r="O98" s="100">
        <v>0</v>
      </c>
      <c r="P98" s="100">
        <v>0</v>
      </c>
      <c r="Q98" s="100" t="s">
        <v>17</v>
      </c>
      <c r="R98" s="100">
        <v>0</v>
      </c>
      <c r="S98" s="100">
        <v>0</v>
      </c>
      <c r="T98" s="349"/>
    </row>
    <row r="99" spans="1:20">
      <c r="A99">
        <v>7</v>
      </c>
      <c r="B99" t="s">
        <v>77</v>
      </c>
      <c r="C99" s="176" t="s">
        <v>389</v>
      </c>
      <c r="D99" t="s">
        <v>390</v>
      </c>
      <c r="E99" t="s">
        <v>395</v>
      </c>
      <c r="F99" s="100">
        <v>0</v>
      </c>
      <c r="G99" s="100">
        <v>0</v>
      </c>
      <c r="H99" s="100">
        <v>0</v>
      </c>
      <c r="I99" s="100">
        <v>0</v>
      </c>
      <c r="J99" s="100">
        <v>0</v>
      </c>
      <c r="K99" s="100">
        <v>0</v>
      </c>
      <c r="L99" s="100">
        <v>0</v>
      </c>
      <c r="M99" s="100">
        <v>0</v>
      </c>
      <c r="N99" s="100" t="s">
        <v>17</v>
      </c>
      <c r="O99" s="100">
        <v>0</v>
      </c>
      <c r="P99" s="100">
        <v>0</v>
      </c>
      <c r="Q99" s="100" t="s">
        <v>17</v>
      </c>
      <c r="R99" s="100">
        <v>0</v>
      </c>
      <c r="S99" s="100">
        <v>15443</v>
      </c>
      <c r="T99" s="349"/>
    </row>
    <row r="100" spans="1:20">
      <c r="A100">
        <v>7</v>
      </c>
      <c r="B100" t="s">
        <v>77</v>
      </c>
      <c r="C100" s="176" t="s">
        <v>391</v>
      </c>
      <c r="D100" t="s">
        <v>392</v>
      </c>
      <c r="E100" t="s">
        <v>395</v>
      </c>
      <c r="F100" s="100">
        <v>0</v>
      </c>
      <c r="G100" s="100">
        <v>0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>
        <v>0</v>
      </c>
      <c r="N100" s="100" t="s">
        <v>17</v>
      </c>
      <c r="O100" s="100">
        <v>0</v>
      </c>
      <c r="P100" s="100">
        <v>0</v>
      </c>
      <c r="Q100" s="100" t="s">
        <v>17</v>
      </c>
      <c r="R100" s="100">
        <v>0</v>
      </c>
      <c r="S100" s="100">
        <v>15443</v>
      </c>
      <c r="T100" s="349"/>
    </row>
    <row r="101" spans="1:20">
      <c r="A101">
        <v>7</v>
      </c>
      <c r="B101" t="s">
        <v>77</v>
      </c>
      <c r="C101" s="176" t="s">
        <v>138</v>
      </c>
      <c r="D101" t="s">
        <v>139</v>
      </c>
      <c r="E101" t="s">
        <v>395</v>
      </c>
      <c r="F101" s="100">
        <v>0</v>
      </c>
      <c r="G101" s="100">
        <v>0</v>
      </c>
      <c r="H101" s="100">
        <v>0</v>
      </c>
      <c r="I101" s="100">
        <v>0</v>
      </c>
      <c r="J101" s="100">
        <v>0</v>
      </c>
      <c r="K101" s="100">
        <v>0</v>
      </c>
      <c r="L101" s="100">
        <v>0</v>
      </c>
      <c r="M101" s="100">
        <v>0</v>
      </c>
      <c r="N101" s="100" t="s">
        <v>17</v>
      </c>
      <c r="O101" s="100">
        <v>0</v>
      </c>
      <c r="P101" s="100">
        <v>0</v>
      </c>
      <c r="Q101" s="100" t="s">
        <v>17</v>
      </c>
      <c r="R101" s="100">
        <v>0</v>
      </c>
      <c r="S101" s="100">
        <v>0</v>
      </c>
      <c r="T101" s="349"/>
    </row>
    <row r="102" spans="1:20">
      <c r="A102">
        <v>7</v>
      </c>
      <c r="B102" t="s">
        <v>242</v>
      </c>
      <c r="C102" s="176" t="s">
        <v>243</v>
      </c>
      <c r="D102" t="s">
        <v>244</v>
      </c>
      <c r="E102" t="s">
        <v>402</v>
      </c>
      <c r="F102" s="100">
        <v>0</v>
      </c>
      <c r="G102" s="100">
        <v>0</v>
      </c>
      <c r="H102" s="100">
        <v>0</v>
      </c>
      <c r="I102" s="100">
        <v>0</v>
      </c>
      <c r="J102" s="100">
        <v>0</v>
      </c>
      <c r="K102" s="100">
        <v>0</v>
      </c>
      <c r="L102" s="100">
        <v>0</v>
      </c>
      <c r="M102" s="100">
        <v>0</v>
      </c>
      <c r="N102" s="100" t="s">
        <v>17</v>
      </c>
      <c r="O102" s="100">
        <v>0</v>
      </c>
      <c r="P102" s="100">
        <v>0</v>
      </c>
      <c r="Q102" s="100" t="s">
        <v>17</v>
      </c>
      <c r="R102" s="100">
        <v>0</v>
      </c>
      <c r="S102" s="100">
        <v>0</v>
      </c>
      <c r="T102" s="349"/>
    </row>
    <row r="103" spans="1:20">
      <c r="A103">
        <v>7</v>
      </c>
      <c r="B103" t="s">
        <v>242</v>
      </c>
      <c r="C103" s="176" t="s">
        <v>245</v>
      </c>
      <c r="D103" t="s">
        <v>246</v>
      </c>
      <c r="E103" t="s">
        <v>395</v>
      </c>
      <c r="F103" s="100">
        <v>14214.69</v>
      </c>
      <c r="G103" s="100">
        <v>0</v>
      </c>
      <c r="H103" s="100">
        <v>1223.6400000000001</v>
      </c>
      <c r="I103" s="100">
        <v>2343</v>
      </c>
      <c r="J103" s="100">
        <v>16934.669999999998</v>
      </c>
      <c r="K103" s="100">
        <v>4359.42</v>
      </c>
      <c r="L103" s="100">
        <v>3522.6</v>
      </c>
      <c r="M103" s="100">
        <v>42598.02</v>
      </c>
      <c r="N103" s="100" t="s">
        <v>17</v>
      </c>
      <c r="O103" s="100">
        <v>0</v>
      </c>
      <c r="P103" s="100">
        <v>18264.753035000002</v>
      </c>
      <c r="Q103" s="100" t="s">
        <v>17</v>
      </c>
      <c r="R103" s="100">
        <v>61400</v>
      </c>
      <c r="S103" s="100">
        <v>14788</v>
      </c>
      <c r="T103" s="349"/>
    </row>
    <row r="104" spans="1:20">
      <c r="A104">
        <v>7</v>
      </c>
      <c r="B104" t="s">
        <v>55</v>
      </c>
      <c r="C104" s="176" t="s">
        <v>434</v>
      </c>
      <c r="D104" t="s">
        <v>435</v>
      </c>
      <c r="E104" t="s">
        <v>395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>
        <v>0</v>
      </c>
      <c r="N104" s="100" t="s">
        <v>17</v>
      </c>
      <c r="O104" s="100">
        <v>0</v>
      </c>
      <c r="P104" s="100">
        <v>0</v>
      </c>
      <c r="Q104" s="100" t="s">
        <v>17</v>
      </c>
      <c r="R104" s="100">
        <v>0</v>
      </c>
      <c r="S104" s="100">
        <v>0</v>
      </c>
      <c r="T104" s="349"/>
    </row>
    <row r="105" spans="1:20">
      <c r="A105">
        <v>7</v>
      </c>
      <c r="B105" t="s">
        <v>55</v>
      </c>
      <c r="C105" s="176" t="s">
        <v>436</v>
      </c>
      <c r="D105" t="s">
        <v>437</v>
      </c>
      <c r="E105" t="s">
        <v>395</v>
      </c>
      <c r="F105" s="100">
        <v>0</v>
      </c>
      <c r="G105" s="100">
        <v>0</v>
      </c>
      <c r="H105" s="100">
        <v>0</v>
      </c>
      <c r="I105" s="100">
        <v>0</v>
      </c>
      <c r="J105" s="100">
        <v>0</v>
      </c>
      <c r="K105" s="100">
        <v>0</v>
      </c>
      <c r="L105" s="100">
        <v>0</v>
      </c>
      <c r="M105" s="100">
        <v>0</v>
      </c>
      <c r="N105" s="100" t="s">
        <v>17</v>
      </c>
      <c r="O105" s="100">
        <v>0</v>
      </c>
      <c r="P105" s="100">
        <v>0</v>
      </c>
      <c r="Q105" s="100" t="s">
        <v>17</v>
      </c>
      <c r="R105" s="100">
        <v>0</v>
      </c>
      <c r="S105" s="100">
        <v>0</v>
      </c>
      <c r="T105" s="349"/>
    </row>
    <row r="106" spans="1:20">
      <c r="A106">
        <v>7</v>
      </c>
      <c r="B106" t="s">
        <v>55</v>
      </c>
      <c r="C106" s="176" t="s">
        <v>268</v>
      </c>
      <c r="D106" t="s">
        <v>269</v>
      </c>
      <c r="E106" t="s">
        <v>395</v>
      </c>
      <c r="F106" s="100">
        <v>0</v>
      </c>
      <c r="G106" s="100">
        <v>0</v>
      </c>
      <c r="H106" s="100">
        <v>0</v>
      </c>
      <c r="I106" s="100">
        <v>0</v>
      </c>
      <c r="J106" s="100">
        <v>0</v>
      </c>
      <c r="K106" s="100">
        <v>0</v>
      </c>
      <c r="L106" s="100">
        <v>0</v>
      </c>
      <c r="M106" s="100">
        <v>0</v>
      </c>
      <c r="N106" s="100" t="s">
        <v>17</v>
      </c>
      <c r="O106" s="100">
        <v>0</v>
      </c>
      <c r="P106" s="100">
        <v>0</v>
      </c>
      <c r="Q106" s="100" t="s">
        <v>17</v>
      </c>
      <c r="R106" s="100">
        <v>0</v>
      </c>
      <c r="S106" s="100">
        <v>16874</v>
      </c>
      <c r="T106" s="349"/>
    </row>
    <row r="107" spans="1:20">
      <c r="A107">
        <v>7</v>
      </c>
      <c r="B107" t="s">
        <v>55</v>
      </c>
      <c r="C107" s="176" t="s">
        <v>270</v>
      </c>
      <c r="D107" t="s">
        <v>271</v>
      </c>
      <c r="E107" t="s">
        <v>395</v>
      </c>
      <c r="F107" s="100">
        <v>11612.7</v>
      </c>
      <c r="G107" s="100">
        <v>0</v>
      </c>
      <c r="H107" s="100">
        <v>1705.68</v>
      </c>
      <c r="I107" s="100">
        <v>1321</v>
      </c>
      <c r="J107" s="100">
        <v>10656.36</v>
      </c>
      <c r="K107" s="100">
        <v>2732.4</v>
      </c>
      <c r="L107" s="100">
        <v>2348.4</v>
      </c>
      <c r="M107" s="100">
        <v>30376.54</v>
      </c>
      <c r="N107" s="100" t="s">
        <v>17</v>
      </c>
      <c r="O107" s="100">
        <v>0</v>
      </c>
      <c r="P107" s="100">
        <v>17284.251260000001</v>
      </c>
      <c r="Q107" s="100" t="s">
        <v>17</v>
      </c>
      <c r="R107" s="100">
        <v>48019</v>
      </c>
      <c r="S107" s="100">
        <v>16874</v>
      </c>
      <c r="T107" s="349"/>
    </row>
    <row r="108" spans="1:20">
      <c r="A108">
        <v>7</v>
      </c>
      <c r="B108" t="s">
        <v>200</v>
      </c>
      <c r="C108" s="176" t="s">
        <v>201</v>
      </c>
      <c r="D108" t="s">
        <v>202</v>
      </c>
      <c r="E108" t="s">
        <v>395</v>
      </c>
      <c r="F108" s="100">
        <v>0</v>
      </c>
      <c r="G108" s="100">
        <v>0</v>
      </c>
      <c r="H108" s="100">
        <v>0</v>
      </c>
      <c r="I108" s="100">
        <v>0</v>
      </c>
      <c r="J108" s="100">
        <v>0</v>
      </c>
      <c r="K108" s="100">
        <v>0</v>
      </c>
      <c r="L108" s="100">
        <v>0</v>
      </c>
      <c r="M108" s="100">
        <v>0</v>
      </c>
      <c r="N108" s="100" t="s">
        <v>17</v>
      </c>
      <c r="O108" s="100">
        <v>0</v>
      </c>
      <c r="P108" s="100">
        <v>0</v>
      </c>
      <c r="Q108" s="100" t="s">
        <v>17</v>
      </c>
      <c r="R108" s="100">
        <v>0</v>
      </c>
      <c r="S108" s="100">
        <v>15099</v>
      </c>
      <c r="T108" s="349"/>
    </row>
    <row r="109" spans="1:20">
      <c r="A109">
        <v>7</v>
      </c>
      <c r="B109" t="s">
        <v>200</v>
      </c>
      <c r="C109" s="176" t="s">
        <v>203</v>
      </c>
      <c r="D109" t="s">
        <v>487</v>
      </c>
      <c r="E109" t="s">
        <v>395</v>
      </c>
      <c r="F109" s="100">
        <v>0</v>
      </c>
      <c r="G109" s="100">
        <v>0</v>
      </c>
      <c r="H109" s="100">
        <v>0</v>
      </c>
      <c r="I109" s="100">
        <v>0</v>
      </c>
      <c r="J109" s="100">
        <v>0</v>
      </c>
      <c r="K109" s="100">
        <v>0</v>
      </c>
      <c r="L109" s="100">
        <v>0</v>
      </c>
      <c r="M109" s="100">
        <v>0</v>
      </c>
      <c r="N109" s="100" t="s">
        <v>17</v>
      </c>
      <c r="O109" s="100">
        <v>0</v>
      </c>
      <c r="P109" s="100">
        <v>0</v>
      </c>
      <c r="Q109" s="100" t="s">
        <v>17</v>
      </c>
      <c r="R109" s="100">
        <v>0</v>
      </c>
      <c r="S109" s="100">
        <v>15099</v>
      </c>
      <c r="T109" s="349"/>
    </row>
    <row r="110" spans="1:20">
      <c r="A110">
        <v>7</v>
      </c>
      <c r="B110" t="s">
        <v>200</v>
      </c>
      <c r="C110" s="176" t="s">
        <v>205</v>
      </c>
      <c r="D110" t="s">
        <v>206</v>
      </c>
      <c r="E110" t="s">
        <v>393</v>
      </c>
      <c r="F110" s="100">
        <v>15847.92</v>
      </c>
      <c r="G110" s="100">
        <v>0</v>
      </c>
      <c r="H110" s="100">
        <v>861.08</v>
      </c>
      <c r="I110" s="100">
        <v>2863</v>
      </c>
      <c r="J110" s="100">
        <v>20470.23</v>
      </c>
      <c r="K110" s="100">
        <v>5259.87</v>
      </c>
      <c r="L110" s="100">
        <v>4305.3999999999996</v>
      </c>
      <c r="M110" s="100">
        <v>49607.5</v>
      </c>
      <c r="N110" s="100" t="s">
        <v>17</v>
      </c>
      <c r="O110" s="100">
        <v>0</v>
      </c>
      <c r="P110" s="100">
        <v>26842.61825</v>
      </c>
      <c r="Q110" s="100" t="s">
        <v>17</v>
      </c>
      <c r="R110" s="100">
        <v>77106</v>
      </c>
      <c r="S110" s="100">
        <v>7549</v>
      </c>
      <c r="T110" s="349"/>
    </row>
    <row r="111" spans="1:20">
      <c r="A111">
        <v>7</v>
      </c>
      <c r="B111" t="s">
        <v>200</v>
      </c>
      <c r="C111" s="176" t="s">
        <v>207</v>
      </c>
      <c r="D111" t="s">
        <v>208</v>
      </c>
      <c r="E111" t="s">
        <v>396</v>
      </c>
      <c r="F111" s="100">
        <v>20549.924999999999</v>
      </c>
      <c r="G111" s="100">
        <v>0</v>
      </c>
      <c r="H111" s="100">
        <v>2348.4</v>
      </c>
      <c r="I111" s="100">
        <v>2473</v>
      </c>
      <c r="J111" s="100">
        <v>19979.64</v>
      </c>
      <c r="K111" s="100">
        <v>4542.6149999999998</v>
      </c>
      <c r="L111" s="100">
        <v>5871</v>
      </c>
      <c r="M111" s="100">
        <v>55764.58</v>
      </c>
      <c r="N111" s="100" t="s">
        <v>17</v>
      </c>
      <c r="O111" s="100">
        <v>0</v>
      </c>
      <c r="P111" s="100">
        <v>30174.214238</v>
      </c>
      <c r="Q111" s="100" t="s">
        <v>17</v>
      </c>
      <c r="R111" s="100">
        <v>86506</v>
      </c>
      <c r="S111" s="100">
        <v>0</v>
      </c>
      <c r="T111" s="349"/>
    </row>
    <row r="112" spans="1:20">
      <c r="A112">
        <v>8</v>
      </c>
      <c r="B112" t="s">
        <v>56</v>
      </c>
      <c r="C112" s="176" t="s">
        <v>249</v>
      </c>
      <c r="D112" t="s">
        <v>250</v>
      </c>
      <c r="E112" t="s">
        <v>395</v>
      </c>
      <c r="F112" s="100">
        <v>0</v>
      </c>
      <c r="G112" s="100">
        <v>0</v>
      </c>
      <c r="H112" s="100">
        <v>0</v>
      </c>
      <c r="I112" s="100">
        <v>0</v>
      </c>
      <c r="J112" s="100">
        <v>0</v>
      </c>
      <c r="K112" s="100">
        <v>0</v>
      </c>
      <c r="L112" s="100">
        <v>0</v>
      </c>
      <c r="M112" s="100">
        <v>0</v>
      </c>
      <c r="N112" s="100" t="s">
        <v>17</v>
      </c>
      <c r="O112" s="100">
        <v>0</v>
      </c>
      <c r="P112" s="100">
        <v>0</v>
      </c>
      <c r="Q112" s="100" t="s">
        <v>17</v>
      </c>
      <c r="R112" s="100">
        <v>0</v>
      </c>
      <c r="S112" s="100">
        <v>24574</v>
      </c>
      <c r="T112" s="349"/>
    </row>
    <row r="113" spans="1:20">
      <c r="A113">
        <v>8</v>
      </c>
      <c r="B113" t="s">
        <v>56</v>
      </c>
      <c r="C113" s="176" t="s">
        <v>251</v>
      </c>
      <c r="D113" t="s">
        <v>488</v>
      </c>
      <c r="E113" t="s">
        <v>395</v>
      </c>
      <c r="F113" s="100">
        <v>14498.28</v>
      </c>
      <c r="G113" s="100">
        <v>0</v>
      </c>
      <c r="H113" s="100">
        <v>1961.12</v>
      </c>
      <c r="I113" s="100">
        <v>2213</v>
      </c>
      <c r="J113" s="100">
        <v>18122.849999999999</v>
      </c>
      <c r="K113" s="100">
        <v>4117.2299999999996</v>
      </c>
      <c r="L113" s="100">
        <v>3326.9</v>
      </c>
      <c r="M113" s="100">
        <v>44239.38</v>
      </c>
      <c r="N113" s="100" t="s">
        <v>17</v>
      </c>
      <c r="O113" s="100">
        <v>4587.6237060000003</v>
      </c>
      <c r="P113" s="100">
        <v>20277.854639000001</v>
      </c>
      <c r="Q113" s="100" t="s">
        <v>17</v>
      </c>
      <c r="R113" s="100">
        <v>69612</v>
      </c>
      <c r="S113" s="100">
        <v>0</v>
      </c>
      <c r="T113" s="349"/>
    </row>
    <row r="114" spans="1:20">
      <c r="A114">
        <v>8</v>
      </c>
      <c r="B114" t="s">
        <v>45</v>
      </c>
      <c r="C114" s="176" t="s">
        <v>171</v>
      </c>
      <c r="D114" t="s">
        <v>172</v>
      </c>
      <c r="E114" t="s">
        <v>395</v>
      </c>
      <c r="F114" s="100">
        <v>0</v>
      </c>
      <c r="G114" s="100">
        <v>0</v>
      </c>
      <c r="H114" s="100">
        <v>0</v>
      </c>
      <c r="I114" s="100">
        <v>0</v>
      </c>
      <c r="J114" s="100">
        <v>0</v>
      </c>
      <c r="K114" s="100">
        <v>0</v>
      </c>
      <c r="L114" s="100">
        <v>0</v>
      </c>
      <c r="M114" s="100">
        <v>0</v>
      </c>
      <c r="N114" s="100" t="s">
        <v>17</v>
      </c>
      <c r="O114" s="100">
        <v>0</v>
      </c>
      <c r="P114" s="100">
        <v>0</v>
      </c>
      <c r="Q114" s="100" t="s">
        <v>17</v>
      </c>
      <c r="R114" s="100">
        <v>0</v>
      </c>
      <c r="S114" s="100">
        <v>6105</v>
      </c>
      <c r="T114" s="349"/>
    </row>
    <row r="115" spans="1:20">
      <c r="A115">
        <v>8</v>
      </c>
      <c r="B115" t="s">
        <v>45</v>
      </c>
      <c r="C115" s="176" t="s">
        <v>173</v>
      </c>
      <c r="D115" t="s">
        <v>174</v>
      </c>
      <c r="E115" t="s">
        <v>395</v>
      </c>
      <c r="F115" s="100">
        <v>0</v>
      </c>
      <c r="G115" s="100">
        <v>0</v>
      </c>
      <c r="H115" s="100">
        <v>0</v>
      </c>
      <c r="I115" s="100">
        <v>0</v>
      </c>
      <c r="J115" s="100">
        <v>0</v>
      </c>
      <c r="K115" s="100">
        <v>0</v>
      </c>
      <c r="L115" s="100">
        <v>0</v>
      </c>
      <c r="M115" s="100">
        <v>0</v>
      </c>
      <c r="N115" s="100" t="s">
        <v>17</v>
      </c>
      <c r="O115" s="100">
        <v>0</v>
      </c>
      <c r="P115" s="100">
        <v>0</v>
      </c>
      <c r="Q115" s="100" t="s">
        <v>17</v>
      </c>
      <c r="R115" s="100">
        <v>0</v>
      </c>
      <c r="S115" s="100">
        <v>12113</v>
      </c>
      <c r="T115" s="349"/>
    </row>
    <row r="116" spans="1:20">
      <c r="A116">
        <v>8</v>
      </c>
      <c r="B116" t="s">
        <v>45</v>
      </c>
      <c r="C116" s="176" t="s">
        <v>175</v>
      </c>
      <c r="D116" t="s">
        <v>176</v>
      </c>
      <c r="E116" t="s">
        <v>396</v>
      </c>
      <c r="F116" s="100">
        <v>25516.89</v>
      </c>
      <c r="G116" s="100">
        <v>0</v>
      </c>
      <c r="H116" s="100">
        <v>4114.8500000000004</v>
      </c>
      <c r="I116" s="100">
        <v>2863</v>
      </c>
      <c r="J116" s="100">
        <v>20766.240000000002</v>
      </c>
      <c r="K116" s="100">
        <v>5328.18</v>
      </c>
      <c r="L116" s="100">
        <v>5053.18</v>
      </c>
      <c r="M116" s="100">
        <v>63642.34</v>
      </c>
      <c r="N116" s="100" t="s">
        <v>17</v>
      </c>
      <c r="O116" s="100">
        <v>6599.710658</v>
      </c>
      <c r="P116" s="100">
        <v>29171.523637999999</v>
      </c>
      <c r="Q116" s="100" t="s">
        <v>17</v>
      </c>
      <c r="R116" s="100">
        <v>100070</v>
      </c>
      <c r="S116" s="100">
        <v>0</v>
      </c>
      <c r="T116" s="349"/>
    </row>
    <row r="117" spans="1:20">
      <c r="A117">
        <v>8</v>
      </c>
      <c r="B117" t="s">
        <v>45</v>
      </c>
      <c r="C117" s="176" t="s">
        <v>177</v>
      </c>
      <c r="D117" t="s">
        <v>178</v>
      </c>
      <c r="E117" t="s">
        <v>402</v>
      </c>
      <c r="F117" s="100">
        <v>0</v>
      </c>
      <c r="G117" s="100">
        <v>0</v>
      </c>
      <c r="H117" s="100">
        <v>0</v>
      </c>
      <c r="I117" s="100">
        <v>0</v>
      </c>
      <c r="J117" s="100">
        <v>0</v>
      </c>
      <c r="K117" s="100">
        <v>0</v>
      </c>
      <c r="L117" s="100">
        <v>0</v>
      </c>
      <c r="M117" s="100">
        <v>0</v>
      </c>
      <c r="N117" s="100" t="s">
        <v>17</v>
      </c>
      <c r="O117" s="100">
        <v>0</v>
      </c>
      <c r="P117" s="100">
        <v>0</v>
      </c>
      <c r="Q117" s="100" t="s">
        <v>17</v>
      </c>
      <c r="R117" s="100">
        <v>0</v>
      </c>
      <c r="S117" s="100">
        <v>0</v>
      </c>
      <c r="T117" s="349"/>
    </row>
    <row r="118" spans="1:20">
      <c r="A118">
        <v>8</v>
      </c>
      <c r="B118" t="s">
        <v>46</v>
      </c>
      <c r="C118" s="176" t="s">
        <v>293</v>
      </c>
      <c r="D118" t="s">
        <v>294</v>
      </c>
      <c r="E118" t="s">
        <v>402</v>
      </c>
      <c r="F118" s="100">
        <v>0</v>
      </c>
      <c r="G118" s="100">
        <v>0</v>
      </c>
      <c r="H118" s="100">
        <v>0</v>
      </c>
      <c r="I118" s="100">
        <v>0</v>
      </c>
      <c r="J118" s="100">
        <v>0</v>
      </c>
      <c r="K118" s="100">
        <v>0</v>
      </c>
      <c r="L118" s="100">
        <v>0</v>
      </c>
      <c r="M118" s="100">
        <v>0</v>
      </c>
      <c r="N118" s="100" t="s">
        <v>17</v>
      </c>
      <c r="O118" s="100">
        <v>0</v>
      </c>
      <c r="P118" s="100">
        <v>0</v>
      </c>
      <c r="Q118" s="100" t="s">
        <v>17</v>
      </c>
      <c r="R118" s="100">
        <v>0</v>
      </c>
      <c r="S118" s="100">
        <v>0</v>
      </c>
      <c r="T118" s="349"/>
    </row>
    <row r="119" spans="1:20">
      <c r="A119">
        <v>8</v>
      </c>
      <c r="B119" t="s">
        <v>46</v>
      </c>
      <c r="C119" s="176" t="s">
        <v>295</v>
      </c>
      <c r="D119" t="s">
        <v>296</v>
      </c>
      <c r="E119" t="s">
        <v>394</v>
      </c>
      <c r="F119" s="100">
        <v>17791.650000000001</v>
      </c>
      <c r="G119" s="100">
        <v>0</v>
      </c>
      <c r="H119" s="100">
        <v>2836.62</v>
      </c>
      <c r="I119" s="100">
        <v>2343</v>
      </c>
      <c r="J119" s="100">
        <v>17232.75</v>
      </c>
      <c r="K119" s="100">
        <v>4433.9399999999996</v>
      </c>
      <c r="L119" s="100">
        <v>3522.6</v>
      </c>
      <c r="M119" s="100">
        <v>48160.56</v>
      </c>
      <c r="N119" s="100" t="s">
        <v>17</v>
      </c>
      <c r="O119" s="100">
        <v>4994.2500719999998</v>
      </c>
      <c r="P119" s="100">
        <v>22075.192622999999</v>
      </c>
      <c r="Q119" s="100" t="s">
        <v>17</v>
      </c>
      <c r="R119" s="100">
        <v>75767</v>
      </c>
      <c r="S119" s="100">
        <v>0</v>
      </c>
      <c r="T119" s="349"/>
    </row>
    <row r="120" spans="1:20">
      <c r="T120" s="100"/>
    </row>
    <row r="121" spans="1:20">
      <c r="F121" s="100">
        <f>SUM(F2:F119)</f>
        <v>908899.73999999987</v>
      </c>
      <c r="G121" s="100">
        <f t="shared" ref="G121:R121" si="0">SUM(G2:G119)</f>
        <v>32098.920000000002</v>
      </c>
      <c r="H121" s="100">
        <f t="shared" si="0"/>
        <v>179716.45999999996</v>
      </c>
      <c r="I121" s="100">
        <f t="shared" si="0"/>
        <v>99057</v>
      </c>
      <c r="J121" s="100">
        <f t="shared" si="0"/>
        <v>756623.29500000004</v>
      </c>
      <c r="K121" s="100">
        <f t="shared" si="0"/>
        <v>189073.80000000005</v>
      </c>
      <c r="L121" s="100">
        <f t="shared" si="0"/>
        <v>177930.44</v>
      </c>
      <c r="M121" s="100">
        <f t="shared" si="0"/>
        <v>2343399.6549999998</v>
      </c>
      <c r="O121" s="100">
        <f t="shared" si="0"/>
        <v>232580.63332700002</v>
      </c>
      <c r="P121" s="100">
        <f t="shared" si="0"/>
        <v>1015818.8081443</v>
      </c>
      <c r="Q121" s="100"/>
      <c r="R121" s="100">
        <f t="shared" si="0"/>
        <v>3593805</v>
      </c>
      <c r="S121" s="100">
        <f>SUM(S2:S119)</f>
        <v>512791</v>
      </c>
    </row>
  </sheetData>
  <autoFilter ref="A1:R119"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65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/>
    </sheetView>
  </sheetViews>
  <sheetFormatPr defaultRowHeight="12.75"/>
  <cols>
    <col min="1" max="1" width="5.42578125" customWidth="1"/>
    <col min="2" max="2" width="8.85546875" customWidth="1"/>
    <col min="3" max="3" width="14.85546875" style="395" customWidth="1"/>
    <col min="4" max="4" width="39.85546875" style="210" customWidth="1"/>
    <col min="5" max="5" width="12.85546875" style="210" customWidth="1"/>
    <col min="6" max="6" width="11.42578125" customWidth="1"/>
    <col min="7" max="7" width="7.28515625" customWidth="1"/>
    <col min="8" max="8" width="9.42578125" customWidth="1"/>
    <col min="9" max="9" width="8.140625" customWidth="1"/>
    <col min="10" max="11" width="7.5703125" style="178" customWidth="1"/>
    <col min="12" max="13" width="6.28515625" style="90" customWidth="1"/>
    <col min="14" max="14" width="7.5703125" customWidth="1"/>
    <col min="15" max="24" width="7.28515625" customWidth="1"/>
    <col min="25" max="25" width="7.140625" customWidth="1"/>
    <col min="26" max="26" width="10.5703125" style="177" customWidth="1"/>
    <col min="27" max="27" width="9.5703125" style="177" customWidth="1"/>
    <col min="28" max="28" width="9.140625" style="177"/>
  </cols>
  <sheetData>
    <row r="1" spans="1:28" ht="66" customHeight="1" thickBot="1">
      <c r="A1" s="83"/>
      <c r="B1" s="83"/>
      <c r="C1" s="370"/>
      <c r="D1" s="63"/>
      <c r="E1" s="63"/>
      <c r="F1" s="83"/>
      <c r="G1" s="83"/>
      <c r="H1" s="451"/>
      <c r="I1" s="451"/>
      <c r="L1" s="452"/>
      <c r="M1" s="452"/>
      <c r="N1" s="452"/>
      <c r="O1" s="570" t="s">
        <v>689</v>
      </c>
      <c r="P1" s="571"/>
      <c r="Q1" s="571"/>
      <c r="R1" s="571"/>
      <c r="S1" s="572"/>
      <c r="T1" s="577" t="s">
        <v>764</v>
      </c>
      <c r="U1" s="578"/>
      <c r="V1" s="578"/>
      <c r="W1" s="578"/>
      <c r="X1" s="578"/>
      <c r="Y1" s="579"/>
      <c r="Z1" s="575" t="s">
        <v>731</v>
      </c>
      <c r="AA1" s="573" t="s">
        <v>730</v>
      </c>
      <c r="AB1" s="574"/>
    </row>
    <row r="2" spans="1:28" ht="81" customHeight="1" thickBot="1">
      <c r="A2" s="453" t="s">
        <v>57</v>
      </c>
      <c r="B2" s="384" t="s">
        <v>713</v>
      </c>
      <c r="C2" s="454" t="s">
        <v>577</v>
      </c>
      <c r="D2" s="455" t="s">
        <v>578</v>
      </c>
      <c r="E2" s="385" t="s">
        <v>495</v>
      </c>
      <c r="F2" s="384" t="s">
        <v>579</v>
      </c>
      <c r="G2" s="384" t="s">
        <v>580</v>
      </c>
      <c r="H2" s="384" t="s">
        <v>714</v>
      </c>
      <c r="I2" s="456" t="s">
        <v>715</v>
      </c>
      <c r="J2" s="457" t="s">
        <v>716</v>
      </c>
      <c r="K2" s="457" t="s">
        <v>717</v>
      </c>
      <c r="L2" s="458" t="s">
        <v>718</v>
      </c>
      <c r="M2" s="458" t="s">
        <v>719</v>
      </c>
      <c r="N2" s="458" t="s">
        <v>691</v>
      </c>
      <c r="O2" s="493">
        <v>2002</v>
      </c>
      <c r="P2" s="386">
        <v>2003</v>
      </c>
      <c r="Q2" s="386">
        <v>2004</v>
      </c>
      <c r="R2" s="386">
        <v>2005</v>
      </c>
      <c r="S2" s="492">
        <v>2006</v>
      </c>
      <c r="T2" s="491">
        <v>2007</v>
      </c>
      <c r="U2" s="524">
        <v>2008</v>
      </c>
      <c r="V2" s="524">
        <v>2009</v>
      </c>
      <c r="W2" s="524">
        <v>2010</v>
      </c>
      <c r="X2" s="525">
        <v>2011</v>
      </c>
      <c r="Y2" s="526">
        <v>2012</v>
      </c>
      <c r="Z2" s="576"/>
      <c r="AA2" s="529" t="s">
        <v>728</v>
      </c>
      <c r="AB2" s="526" t="s">
        <v>729</v>
      </c>
    </row>
    <row r="3" spans="1:28">
      <c r="A3" s="371">
        <v>1</v>
      </c>
      <c r="B3" s="83" t="s">
        <v>11</v>
      </c>
      <c r="C3" s="370">
        <v>1170100</v>
      </c>
      <c r="D3" s="461" t="s">
        <v>149</v>
      </c>
      <c r="E3" s="63" t="s">
        <v>524</v>
      </c>
      <c r="F3" s="459" t="s">
        <v>581</v>
      </c>
      <c r="G3" s="388" t="s">
        <v>395</v>
      </c>
      <c r="H3" s="388">
        <v>58</v>
      </c>
      <c r="I3" s="388" t="s">
        <v>692</v>
      </c>
      <c r="J3" s="183">
        <v>174</v>
      </c>
      <c r="K3" s="183">
        <v>3.2</v>
      </c>
      <c r="L3" s="181" t="s">
        <v>720</v>
      </c>
      <c r="M3" s="181">
        <f t="shared" ref="M3:M60" si="0">IF(L3="Lo",0.8,IF(L3="Med",1,(IF(L3="Hi",1.2,"error"))))</f>
        <v>0.8</v>
      </c>
      <c r="N3" s="389">
        <v>107</v>
      </c>
      <c r="O3" s="387" t="s">
        <v>687</v>
      </c>
      <c r="P3" s="387" t="s">
        <v>687</v>
      </c>
      <c r="Q3" s="387" t="s">
        <v>687</v>
      </c>
      <c r="R3" s="387" t="s">
        <v>687</v>
      </c>
      <c r="S3" s="387" t="s">
        <v>688</v>
      </c>
      <c r="T3" s="380" t="s">
        <v>725</v>
      </c>
      <c r="U3" s="380" t="s">
        <v>687</v>
      </c>
      <c r="V3" s="381" t="s">
        <v>687</v>
      </c>
      <c r="W3" s="380" t="s">
        <v>688</v>
      </c>
      <c r="X3" s="380" t="s">
        <v>687</v>
      </c>
      <c r="Y3" s="380" t="s">
        <v>688</v>
      </c>
      <c r="Z3" s="530" t="s">
        <v>520</v>
      </c>
      <c r="AA3" s="527" t="s">
        <v>727</v>
      </c>
      <c r="AB3" s="528"/>
    </row>
    <row r="4" spans="1:28">
      <c r="A4" s="371">
        <v>1</v>
      </c>
      <c r="B4" s="83" t="s">
        <v>11</v>
      </c>
      <c r="C4" s="370">
        <v>1209710</v>
      </c>
      <c r="D4" s="461" t="s">
        <v>153</v>
      </c>
      <c r="E4" s="63" t="s">
        <v>524</v>
      </c>
      <c r="F4" s="460" t="s">
        <v>582</v>
      </c>
      <c r="G4" s="460" t="s">
        <v>395</v>
      </c>
      <c r="H4" s="388">
        <v>59</v>
      </c>
      <c r="I4" s="388" t="s">
        <v>692</v>
      </c>
      <c r="J4" s="183">
        <v>158</v>
      </c>
      <c r="K4" s="179">
        <v>3</v>
      </c>
      <c r="L4" s="181" t="s">
        <v>721</v>
      </c>
      <c r="M4" s="181">
        <f t="shared" si="0"/>
        <v>1</v>
      </c>
      <c r="N4" s="389">
        <v>85.1</v>
      </c>
      <c r="O4" s="387" t="s">
        <v>687</v>
      </c>
      <c r="P4" s="387" t="s">
        <v>687</v>
      </c>
      <c r="Q4" s="387" t="s">
        <v>687</v>
      </c>
      <c r="R4" s="387" t="s">
        <v>687</v>
      </c>
      <c r="S4" s="387" t="s">
        <v>688</v>
      </c>
      <c r="T4" s="380" t="s">
        <v>687</v>
      </c>
      <c r="U4" s="380" t="s">
        <v>687</v>
      </c>
      <c r="V4" s="380"/>
      <c r="W4" s="381" t="s">
        <v>687</v>
      </c>
      <c r="X4" s="380"/>
      <c r="Y4" s="380" t="s">
        <v>687</v>
      </c>
      <c r="Z4" s="517"/>
      <c r="AA4" s="518"/>
      <c r="AB4" s="519"/>
    </row>
    <row r="5" spans="1:28">
      <c r="A5" s="371">
        <v>1</v>
      </c>
      <c r="B5" s="83" t="s">
        <v>50</v>
      </c>
      <c r="C5" s="370">
        <v>1464907</v>
      </c>
      <c r="D5" s="461" t="s">
        <v>449</v>
      </c>
      <c r="E5" s="63" t="s">
        <v>535</v>
      </c>
      <c r="F5" s="460" t="s">
        <v>582</v>
      </c>
      <c r="G5" s="388" t="s">
        <v>395</v>
      </c>
      <c r="H5" s="388">
        <v>64</v>
      </c>
      <c r="I5" s="388" t="s">
        <v>692</v>
      </c>
      <c r="J5" s="183">
        <v>52</v>
      </c>
      <c r="K5" s="179">
        <v>1.4</v>
      </c>
      <c r="L5" s="181" t="s">
        <v>721</v>
      </c>
      <c r="M5" s="181">
        <f t="shared" si="0"/>
        <v>1</v>
      </c>
      <c r="N5" s="389">
        <v>72.3</v>
      </c>
      <c r="O5" s="387" t="s">
        <v>687</v>
      </c>
      <c r="P5" s="387" t="s">
        <v>687</v>
      </c>
      <c r="Q5" s="387" t="s">
        <v>687</v>
      </c>
      <c r="R5" s="387"/>
      <c r="S5" s="387"/>
      <c r="T5" s="380" t="s">
        <v>687</v>
      </c>
      <c r="U5" s="380" t="s">
        <v>725</v>
      </c>
      <c r="V5" s="380"/>
      <c r="W5" s="381" t="s">
        <v>687</v>
      </c>
      <c r="X5" s="380"/>
      <c r="Y5" s="380" t="s">
        <v>687</v>
      </c>
      <c r="Z5" s="514" t="s">
        <v>520</v>
      </c>
      <c r="AA5" s="515"/>
      <c r="AB5" s="516" t="s">
        <v>727</v>
      </c>
    </row>
    <row r="6" spans="1:28">
      <c r="A6" s="371">
        <v>1</v>
      </c>
      <c r="B6" s="83" t="s">
        <v>50</v>
      </c>
      <c r="C6" s="370">
        <v>1472157</v>
      </c>
      <c r="D6" s="461" t="s">
        <v>451</v>
      </c>
      <c r="E6" s="63" t="s">
        <v>535</v>
      </c>
      <c r="F6" s="460" t="s">
        <v>581</v>
      </c>
      <c r="G6" s="388" t="s">
        <v>395</v>
      </c>
      <c r="H6" s="388">
        <v>64</v>
      </c>
      <c r="I6" s="388" t="s">
        <v>692</v>
      </c>
      <c r="J6" s="183">
        <v>116</v>
      </c>
      <c r="K6" s="179">
        <v>2.6</v>
      </c>
      <c r="L6" s="181" t="s">
        <v>721</v>
      </c>
      <c r="M6" s="181">
        <f t="shared" si="0"/>
        <v>1</v>
      </c>
      <c r="N6" s="389">
        <v>152</v>
      </c>
      <c r="O6" s="387" t="s">
        <v>687</v>
      </c>
      <c r="P6" s="387" t="s">
        <v>687</v>
      </c>
      <c r="Q6" s="387" t="s">
        <v>687</v>
      </c>
      <c r="R6" s="387"/>
      <c r="S6" s="387"/>
      <c r="T6" s="380" t="s">
        <v>687</v>
      </c>
      <c r="U6" s="380" t="s">
        <v>725</v>
      </c>
      <c r="V6" s="381" t="s">
        <v>687</v>
      </c>
      <c r="W6" s="380" t="s">
        <v>688</v>
      </c>
      <c r="X6" s="380" t="s">
        <v>687</v>
      </c>
      <c r="Y6" s="380" t="s">
        <v>688</v>
      </c>
      <c r="Z6" s="514" t="s">
        <v>520</v>
      </c>
      <c r="AA6" s="515"/>
      <c r="AB6" s="516" t="s">
        <v>727</v>
      </c>
    </row>
    <row r="7" spans="1:28">
      <c r="A7" s="371">
        <v>1</v>
      </c>
      <c r="B7" s="83" t="s">
        <v>10</v>
      </c>
      <c r="C7" s="370">
        <v>1349150</v>
      </c>
      <c r="D7" s="461" t="s">
        <v>217</v>
      </c>
      <c r="E7" s="63" t="s">
        <v>537</v>
      </c>
      <c r="F7" s="460" t="s">
        <v>583</v>
      </c>
      <c r="G7" s="460" t="s">
        <v>395</v>
      </c>
      <c r="H7" s="388">
        <v>83</v>
      </c>
      <c r="I7" s="388" t="s">
        <v>692</v>
      </c>
      <c r="J7" s="183">
        <v>140</v>
      </c>
      <c r="K7" s="179">
        <v>2.4</v>
      </c>
      <c r="L7" s="181" t="s">
        <v>721</v>
      </c>
      <c r="M7" s="181">
        <f t="shared" si="0"/>
        <v>1</v>
      </c>
      <c r="N7" s="389">
        <v>155</v>
      </c>
      <c r="O7" s="387" t="s">
        <v>687</v>
      </c>
      <c r="P7" s="387" t="s">
        <v>687</v>
      </c>
      <c r="Q7" s="387" t="s">
        <v>687</v>
      </c>
      <c r="R7" s="387" t="s">
        <v>687</v>
      </c>
      <c r="S7" s="387" t="s">
        <v>688</v>
      </c>
      <c r="T7" s="381" t="s">
        <v>687</v>
      </c>
      <c r="U7" s="380"/>
      <c r="V7" s="380" t="s">
        <v>687</v>
      </c>
      <c r="W7" s="380"/>
      <c r="X7" s="381" t="s">
        <v>687</v>
      </c>
      <c r="Y7" s="380"/>
      <c r="Z7" s="517"/>
      <c r="AA7" s="518"/>
      <c r="AB7" s="519"/>
    </row>
    <row r="8" spans="1:28">
      <c r="A8" s="371">
        <v>1</v>
      </c>
      <c r="B8" s="83" t="s">
        <v>10</v>
      </c>
      <c r="C8" s="370">
        <v>1356190</v>
      </c>
      <c r="D8" s="461" t="s">
        <v>219</v>
      </c>
      <c r="E8" s="63" t="s">
        <v>537</v>
      </c>
      <c r="F8" s="460" t="s">
        <v>582</v>
      </c>
      <c r="G8" s="460" t="s">
        <v>393</v>
      </c>
      <c r="H8" s="388">
        <v>83</v>
      </c>
      <c r="I8" s="388" t="s">
        <v>692</v>
      </c>
      <c r="J8" s="183">
        <v>46</v>
      </c>
      <c r="K8" s="179">
        <v>1.2</v>
      </c>
      <c r="L8" s="181" t="s">
        <v>721</v>
      </c>
      <c r="M8" s="181">
        <f t="shared" si="0"/>
        <v>1</v>
      </c>
      <c r="N8" s="389">
        <v>40</v>
      </c>
      <c r="O8" s="387" t="s">
        <v>687</v>
      </c>
      <c r="P8" s="387" t="s">
        <v>687</v>
      </c>
      <c r="Q8" s="387" t="s">
        <v>687</v>
      </c>
      <c r="R8" s="387" t="s">
        <v>687</v>
      </c>
      <c r="S8" s="387" t="s">
        <v>688</v>
      </c>
      <c r="T8" s="380"/>
      <c r="U8" s="381" t="s">
        <v>687</v>
      </c>
      <c r="V8" s="380"/>
      <c r="W8" s="381" t="s">
        <v>687</v>
      </c>
      <c r="X8" s="380"/>
      <c r="Y8" s="381" t="s">
        <v>687</v>
      </c>
      <c r="Z8" s="517"/>
      <c r="AA8" s="518"/>
      <c r="AB8" s="519"/>
    </row>
    <row r="9" spans="1:28">
      <c r="A9" s="371">
        <v>1</v>
      </c>
      <c r="B9" s="83" t="s">
        <v>9</v>
      </c>
      <c r="C9" s="370">
        <v>1403900</v>
      </c>
      <c r="D9" s="461" t="s">
        <v>422</v>
      </c>
      <c r="E9" s="63" t="s">
        <v>535</v>
      </c>
      <c r="F9" s="460" t="s">
        <v>582</v>
      </c>
      <c r="G9" s="388" t="s">
        <v>395</v>
      </c>
      <c r="H9" s="388">
        <v>64</v>
      </c>
      <c r="I9" s="388" t="s">
        <v>692</v>
      </c>
      <c r="J9" s="183">
        <v>94</v>
      </c>
      <c r="K9" s="179">
        <v>2.2000000000000002</v>
      </c>
      <c r="L9" s="181" t="s">
        <v>722</v>
      </c>
      <c r="M9" s="181">
        <f t="shared" si="0"/>
        <v>1.2</v>
      </c>
      <c r="N9" s="389">
        <v>126</v>
      </c>
      <c r="O9" s="387" t="s">
        <v>687</v>
      </c>
      <c r="P9" s="387" t="s">
        <v>687</v>
      </c>
      <c r="Q9" s="387" t="s">
        <v>687</v>
      </c>
      <c r="R9" s="387"/>
      <c r="S9" s="387" t="s">
        <v>688</v>
      </c>
      <c r="T9" s="381" t="s">
        <v>687</v>
      </c>
      <c r="U9" s="380" t="s">
        <v>725</v>
      </c>
      <c r="V9" s="380" t="s">
        <v>687</v>
      </c>
      <c r="W9" s="380"/>
      <c r="X9" s="381" t="s">
        <v>687</v>
      </c>
      <c r="Y9" s="380"/>
      <c r="Z9" s="514" t="s">
        <v>520</v>
      </c>
      <c r="AA9" s="515"/>
      <c r="AB9" s="516" t="s">
        <v>727</v>
      </c>
    </row>
    <row r="10" spans="1:28">
      <c r="A10" s="371">
        <v>1</v>
      </c>
      <c r="B10" s="83" t="s">
        <v>13</v>
      </c>
      <c r="C10" s="370">
        <v>1610400</v>
      </c>
      <c r="D10" s="461" t="s">
        <v>163</v>
      </c>
      <c r="E10" s="63" t="s">
        <v>540</v>
      </c>
      <c r="F10" s="460" t="s">
        <v>581</v>
      </c>
      <c r="G10" s="388" t="s">
        <v>395</v>
      </c>
      <c r="H10" s="388">
        <v>67</v>
      </c>
      <c r="I10" s="388" t="s">
        <v>692</v>
      </c>
      <c r="J10" s="183">
        <v>320</v>
      </c>
      <c r="K10" s="179">
        <v>6.4</v>
      </c>
      <c r="L10" s="181" t="s">
        <v>721</v>
      </c>
      <c r="M10" s="181">
        <f t="shared" si="0"/>
        <v>1</v>
      </c>
      <c r="N10" s="389">
        <v>32.6</v>
      </c>
      <c r="O10" s="387" t="s">
        <v>687</v>
      </c>
      <c r="P10" s="387" t="s">
        <v>687</v>
      </c>
      <c r="Q10" s="387" t="s">
        <v>687</v>
      </c>
      <c r="R10" s="387" t="s">
        <v>687</v>
      </c>
      <c r="S10" s="387" t="s">
        <v>688</v>
      </c>
      <c r="T10" s="381" t="s">
        <v>687</v>
      </c>
      <c r="U10" s="380" t="s">
        <v>725</v>
      </c>
      <c r="V10" s="380" t="s">
        <v>687</v>
      </c>
      <c r="W10" s="380" t="s">
        <v>688</v>
      </c>
      <c r="X10" s="381" t="s">
        <v>687</v>
      </c>
      <c r="Y10" s="380" t="s">
        <v>688</v>
      </c>
      <c r="Z10" s="514" t="s">
        <v>520</v>
      </c>
      <c r="AA10" s="515"/>
      <c r="AB10" s="516" t="s">
        <v>727</v>
      </c>
    </row>
    <row r="11" spans="1:28">
      <c r="A11" s="371">
        <v>1</v>
      </c>
      <c r="B11" s="83" t="s">
        <v>13</v>
      </c>
      <c r="C11" s="370">
        <v>1621050</v>
      </c>
      <c r="D11" s="461" t="s">
        <v>165</v>
      </c>
      <c r="E11" s="63" t="s">
        <v>540</v>
      </c>
      <c r="F11" s="460" t="s">
        <v>583</v>
      </c>
      <c r="G11" s="388" t="s">
        <v>395</v>
      </c>
      <c r="H11" s="388">
        <v>67</v>
      </c>
      <c r="I11" s="388" t="s">
        <v>692</v>
      </c>
      <c r="J11" s="183">
        <v>420</v>
      </c>
      <c r="K11" s="179">
        <v>7.8</v>
      </c>
      <c r="L11" s="181" t="s">
        <v>721</v>
      </c>
      <c r="M11" s="181">
        <f t="shared" si="0"/>
        <v>1</v>
      </c>
      <c r="N11" s="389">
        <v>37.200000000000003</v>
      </c>
      <c r="O11" s="387" t="s">
        <v>687</v>
      </c>
      <c r="P11" s="387" t="s">
        <v>687</v>
      </c>
      <c r="Q11" s="387" t="s">
        <v>687</v>
      </c>
      <c r="R11" s="387" t="s">
        <v>687</v>
      </c>
      <c r="S11" s="387" t="s">
        <v>688</v>
      </c>
      <c r="T11" s="380" t="s">
        <v>687</v>
      </c>
      <c r="U11" s="380" t="s">
        <v>725</v>
      </c>
      <c r="V11" s="381" t="s">
        <v>687</v>
      </c>
      <c r="W11" s="380"/>
      <c r="X11" s="380" t="s">
        <v>687</v>
      </c>
      <c r="Y11" s="380"/>
      <c r="Z11" s="514" t="s">
        <v>520</v>
      </c>
      <c r="AA11" s="515"/>
      <c r="AB11" s="516" t="s">
        <v>727</v>
      </c>
    </row>
    <row r="12" spans="1:28">
      <c r="A12" s="371">
        <v>1</v>
      </c>
      <c r="B12" s="83" t="s">
        <v>13</v>
      </c>
      <c r="C12" s="370">
        <v>1654000</v>
      </c>
      <c r="D12" s="461" t="s">
        <v>169</v>
      </c>
      <c r="E12" s="63" t="s">
        <v>540</v>
      </c>
      <c r="F12" s="460" t="s">
        <v>582</v>
      </c>
      <c r="G12" s="388" t="s">
        <v>393</v>
      </c>
      <c r="H12" s="388">
        <v>45</v>
      </c>
      <c r="I12" s="388" t="s">
        <v>692</v>
      </c>
      <c r="J12" s="183">
        <v>154</v>
      </c>
      <c r="K12" s="179">
        <v>2.8</v>
      </c>
      <c r="L12" s="181" t="s">
        <v>721</v>
      </c>
      <c r="M12" s="181">
        <f t="shared" si="0"/>
        <v>1</v>
      </c>
      <c r="N12" s="389">
        <v>60.7</v>
      </c>
      <c r="O12" s="387" t="s">
        <v>687</v>
      </c>
      <c r="P12" s="387" t="s">
        <v>687</v>
      </c>
      <c r="Q12" s="387" t="s">
        <v>687</v>
      </c>
      <c r="R12" s="387" t="s">
        <v>687</v>
      </c>
      <c r="S12" s="387" t="s">
        <v>688</v>
      </c>
      <c r="T12" s="380" t="s">
        <v>687</v>
      </c>
      <c r="U12" s="381" t="s">
        <v>725</v>
      </c>
      <c r="V12" s="380"/>
      <c r="W12" s="381" t="s">
        <v>687</v>
      </c>
      <c r="X12" s="380"/>
      <c r="Y12" s="381" t="s">
        <v>687</v>
      </c>
      <c r="Z12" s="514" t="s">
        <v>520</v>
      </c>
      <c r="AA12" s="515"/>
      <c r="AB12" s="516" t="s">
        <v>727</v>
      </c>
    </row>
    <row r="13" spans="1:28">
      <c r="A13" s="371">
        <v>2</v>
      </c>
      <c r="B13" s="83" t="s">
        <v>18</v>
      </c>
      <c r="C13" s="370">
        <v>2335870</v>
      </c>
      <c r="D13" s="461" t="s">
        <v>120</v>
      </c>
      <c r="E13" s="63" t="s">
        <v>542</v>
      </c>
      <c r="F13" s="460" t="s">
        <v>582</v>
      </c>
      <c r="G13" s="388" t="s">
        <v>393</v>
      </c>
      <c r="H13" s="388">
        <v>45</v>
      </c>
      <c r="I13" s="388" t="s">
        <v>692</v>
      </c>
      <c r="J13" s="183">
        <v>58</v>
      </c>
      <c r="K13" s="179">
        <v>1.2</v>
      </c>
      <c r="L13" s="181" t="s">
        <v>721</v>
      </c>
      <c r="M13" s="181">
        <f t="shared" si="0"/>
        <v>1</v>
      </c>
      <c r="N13" s="389">
        <v>79.5</v>
      </c>
      <c r="O13" s="387" t="s">
        <v>687</v>
      </c>
      <c r="P13" s="387" t="s">
        <v>687</v>
      </c>
      <c r="Q13" s="387" t="s">
        <v>687</v>
      </c>
      <c r="R13" s="387" t="s">
        <v>687</v>
      </c>
      <c r="S13" s="387" t="s">
        <v>688</v>
      </c>
      <c r="T13" s="380" t="s">
        <v>687</v>
      </c>
      <c r="U13" s="381" t="s">
        <v>725</v>
      </c>
      <c r="V13" s="380"/>
      <c r="W13" s="381" t="s">
        <v>687</v>
      </c>
      <c r="X13" s="380"/>
      <c r="Y13" s="381" t="s">
        <v>687</v>
      </c>
      <c r="Z13" s="514" t="s">
        <v>520</v>
      </c>
      <c r="AA13" s="515"/>
      <c r="AB13" s="516" t="s">
        <v>727</v>
      </c>
    </row>
    <row r="14" spans="1:28">
      <c r="A14" s="371">
        <v>2</v>
      </c>
      <c r="B14" s="83" t="s">
        <v>18</v>
      </c>
      <c r="C14" s="370">
        <v>2338523</v>
      </c>
      <c r="D14" s="461" t="s">
        <v>126</v>
      </c>
      <c r="E14" s="63" t="s">
        <v>542</v>
      </c>
      <c r="F14" s="460" t="s">
        <v>581</v>
      </c>
      <c r="G14" s="388" t="s">
        <v>395</v>
      </c>
      <c r="H14" s="388">
        <v>45</v>
      </c>
      <c r="I14" s="388" t="s">
        <v>692</v>
      </c>
      <c r="J14" s="183">
        <v>180</v>
      </c>
      <c r="K14" s="179">
        <v>3.6</v>
      </c>
      <c r="L14" s="181" t="s">
        <v>721</v>
      </c>
      <c r="M14" s="181">
        <f t="shared" si="0"/>
        <v>1</v>
      </c>
      <c r="N14" s="389">
        <v>43.5</v>
      </c>
      <c r="O14" s="387" t="s">
        <v>687</v>
      </c>
      <c r="P14" s="387" t="s">
        <v>687</v>
      </c>
      <c r="Q14" s="387" t="s">
        <v>687</v>
      </c>
      <c r="R14" s="387" t="s">
        <v>687</v>
      </c>
      <c r="S14" s="387" t="s">
        <v>688</v>
      </c>
      <c r="T14" s="380" t="s">
        <v>725</v>
      </c>
      <c r="U14" s="380" t="s">
        <v>687</v>
      </c>
      <c r="V14" s="381" t="s">
        <v>687</v>
      </c>
      <c r="W14" s="380" t="s">
        <v>688</v>
      </c>
      <c r="X14" s="380" t="s">
        <v>687</v>
      </c>
      <c r="Y14" s="380" t="s">
        <v>688</v>
      </c>
      <c r="Z14" s="514" t="s">
        <v>520</v>
      </c>
      <c r="AA14" s="515" t="s">
        <v>727</v>
      </c>
      <c r="AB14" s="516"/>
    </row>
    <row r="15" spans="1:28">
      <c r="A15" s="371">
        <v>2</v>
      </c>
      <c r="B15" s="83" t="s">
        <v>16</v>
      </c>
      <c r="C15" s="370">
        <v>2087580</v>
      </c>
      <c r="D15" s="461" t="s">
        <v>131</v>
      </c>
      <c r="E15" s="63" t="s">
        <v>544</v>
      </c>
      <c r="F15" s="460" t="s">
        <v>582</v>
      </c>
      <c r="G15" s="388" t="s">
        <v>393</v>
      </c>
      <c r="H15" s="388">
        <v>65</v>
      </c>
      <c r="I15" s="388" t="s">
        <v>692</v>
      </c>
      <c r="J15" s="183">
        <v>40</v>
      </c>
      <c r="K15" s="179">
        <v>0.8</v>
      </c>
      <c r="L15" s="181" t="s">
        <v>721</v>
      </c>
      <c r="M15" s="181">
        <f t="shared" si="0"/>
        <v>1</v>
      </c>
      <c r="N15" s="389">
        <v>53.9</v>
      </c>
      <c r="O15" s="387" t="s">
        <v>687</v>
      </c>
      <c r="P15" s="387" t="s">
        <v>687</v>
      </c>
      <c r="Q15" s="387" t="s">
        <v>687</v>
      </c>
      <c r="R15" s="387" t="s">
        <v>687</v>
      </c>
      <c r="S15" s="387" t="s">
        <v>688</v>
      </c>
      <c r="T15" s="381" t="s">
        <v>687</v>
      </c>
      <c r="U15" s="380" t="s">
        <v>725</v>
      </c>
      <c r="V15" s="381" t="s">
        <v>687</v>
      </c>
      <c r="W15" s="380"/>
      <c r="X15" s="381" t="s">
        <v>687</v>
      </c>
      <c r="Y15" s="380"/>
      <c r="Z15" s="514" t="s">
        <v>520</v>
      </c>
      <c r="AA15" s="515"/>
      <c r="AB15" s="516" t="s">
        <v>727</v>
      </c>
    </row>
    <row r="16" spans="1:28">
      <c r="A16" s="371">
        <v>2</v>
      </c>
      <c r="B16" s="83" t="s">
        <v>16</v>
      </c>
      <c r="C16" s="370">
        <v>2091500</v>
      </c>
      <c r="D16" s="461" t="s">
        <v>135</v>
      </c>
      <c r="E16" s="63" t="s">
        <v>544</v>
      </c>
      <c r="F16" s="460" t="s">
        <v>583</v>
      </c>
      <c r="G16" s="388" t="s">
        <v>395</v>
      </c>
      <c r="H16" s="388">
        <v>65</v>
      </c>
      <c r="I16" s="388" t="s">
        <v>693</v>
      </c>
      <c r="J16" s="183">
        <v>200</v>
      </c>
      <c r="K16" s="179">
        <v>3.8</v>
      </c>
      <c r="L16" s="181" t="s">
        <v>722</v>
      </c>
      <c r="M16" s="181">
        <f t="shared" si="0"/>
        <v>1.2</v>
      </c>
      <c r="N16" s="389">
        <v>1910</v>
      </c>
      <c r="O16" s="387" t="s">
        <v>687</v>
      </c>
      <c r="P16" s="387" t="s">
        <v>687</v>
      </c>
      <c r="Q16" s="387" t="s">
        <v>687</v>
      </c>
      <c r="R16" s="387" t="s">
        <v>687</v>
      </c>
      <c r="S16" s="387" t="s">
        <v>688</v>
      </c>
      <c r="T16" s="380"/>
      <c r="U16" s="381" t="s">
        <v>687</v>
      </c>
      <c r="V16" s="380"/>
      <c r="W16" s="380" t="s">
        <v>687</v>
      </c>
      <c r="X16" s="380"/>
      <c r="Y16" s="381" t="s">
        <v>687</v>
      </c>
      <c r="Z16" s="517"/>
      <c r="AA16" s="518"/>
      <c r="AB16" s="519"/>
    </row>
    <row r="17" spans="1:28">
      <c r="A17" s="371">
        <v>2</v>
      </c>
      <c r="B17" s="83" t="s">
        <v>286</v>
      </c>
      <c r="C17" s="370">
        <v>242354750</v>
      </c>
      <c r="D17" s="461" t="s">
        <v>288</v>
      </c>
      <c r="E17" s="461" t="s">
        <v>548</v>
      </c>
      <c r="F17" s="460" t="s">
        <v>582</v>
      </c>
      <c r="G17" s="388" t="s">
        <v>393</v>
      </c>
      <c r="H17" s="388">
        <v>67</v>
      </c>
      <c r="I17" s="388" t="s">
        <v>692</v>
      </c>
      <c r="J17" s="183">
        <v>194</v>
      </c>
      <c r="K17" s="179">
        <v>3</v>
      </c>
      <c r="L17" s="181" t="s">
        <v>722</v>
      </c>
      <c r="M17" s="181">
        <f t="shared" si="0"/>
        <v>1.2</v>
      </c>
      <c r="N17" s="389">
        <v>66.099999999999994</v>
      </c>
      <c r="O17" s="387" t="s">
        <v>687</v>
      </c>
      <c r="P17" s="387" t="s">
        <v>687</v>
      </c>
      <c r="Q17" s="387" t="s">
        <v>687</v>
      </c>
      <c r="R17" s="387" t="s">
        <v>687</v>
      </c>
      <c r="S17" s="387" t="s">
        <v>688</v>
      </c>
      <c r="T17" s="381" t="s">
        <v>687</v>
      </c>
      <c r="U17" s="380" t="s">
        <v>725</v>
      </c>
      <c r="V17" s="381" t="s">
        <v>687</v>
      </c>
      <c r="W17" s="380"/>
      <c r="X17" s="381" t="s">
        <v>687</v>
      </c>
      <c r="Y17" s="380"/>
      <c r="Z17" s="514" t="s">
        <v>520</v>
      </c>
      <c r="AA17" s="515"/>
      <c r="AB17" s="516" t="s">
        <v>727</v>
      </c>
    </row>
    <row r="18" spans="1:28">
      <c r="A18" s="371">
        <v>2</v>
      </c>
      <c r="B18" s="83" t="s">
        <v>253</v>
      </c>
      <c r="C18" s="370">
        <v>2169570</v>
      </c>
      <c r="D18" s="461" t="s">
        <v>255</v>
      </c>
      <c r="E18" s="461" t="s">
        <v>549</v>
      </c>
      <c r="F18" s="460" t="s">
        <v>582</v>
      </c>
      <c r="G18" s="388" t="s">
        <v>395</v>
      </c>
      <c r="H18" s="388">
        <v>65</v>
      </c>
      <c r="I18" s="388" t="s">
        <v>693</v>
      </c>
      <c r="J18" s="183">
        <v>28</v>
      </c>
      <c r="K18" s="179">
        <v>0.8</v>
      </c>
      <c r="L18" s="181" t="s">
        <v>722</v>
      </c>
      <c r="M18" s="181">
        <f t="shared" si="0"/>
        <v>1.2</v>
      </c>
      <c r="N18" s="389">
        <v>154</v>
      </c>
      <c r="O18" s="387" t="s">
        <v>687</v>
      </c>
      <c r="P18" s="387" t="s">
        <v>687</v>
      </c>
      <c r="Q18" s="387" t="s">
        <v>687</v>
      </c>
      <c r="R18" s="387" t="s">
        <v>687</v>
      </c>
      <c r="S18" s="387" t="s">
        <v>688</v>
      </c>
      <c r="T18" s="380"/>
      <c r="U18" s="381" t="s">
        <v>687</v>
      </c>
      <c r="V18" s="380"/>
      <c r="W18" s="381" t="s">
        <v>687</v>
      </c>
      <c r="X18" s="380"/>
      <c r="Y18" s="381" t="s">
        <v>687</v>
      </c>
      <c r="Z18" s="517"/>
      <c r="AA18" s="518"/>
      <c r="AB18" s="519"/>
    </row>
    <row r="19" spans="1:28">
      <c r="A19" s="371">
        <v>2</v>
      </c>
      <c r="B19" s="83" t="s">
        <v>253</v>
      </c>
      <c r="C19" s="370">
        <v>2172300</v>
      </c>
      <c r="D19" s="461" t="s">
        <v>257</v>
      </c>
      <c r="E19" s="461" t="s">
        <v>549</v>
      </c>
      <c r="F19" s="460" t="s">
        <v>581</v>
      </c>
      <c r="G19" s="388" t="s">
        <v>395</v>
      </c>
      <c r="H19" s="388">
        <v>65</v>
      </c>
      <c r="I19" s="388" t="s">
        <v>693</v>
      </c>
      <c r="J19" s="183">
        <v>108</v>
      </c>
      <c r="K19" s="179">
        <v>1.8</v>
      </c>
      <c r="L19" s="181" t="s">
        <v>721</v>
      </c>
      <c r="M19" s="181">
        <f t="shared" si="0"/>
        <v>1</v>
      </c>
      <c r="N19" s="389">
        <v>40.4</v>
      </c>
      <c r="O19" s="387" t="s">
        <v>687</v>
      </c>
      <c r="P19" s="387" t="s">
        <v>687</v>
      </c>
      <c r="Q19" s="387" t="s">
        <v>687</v>
      </c>
      <c r="R19" s="387" t="s">
        <v>687</v>
      </c>
      <c r="S19" s="387" t="s">
        <v>688</v>
      </c>
      <c r="T19" s="380" t="s">
        <v>687</v>
      </c>
      <c r="U19" s="380" t="s">
        <v>688</v>
      </c>
      <c r="V19" s="381" t="s">
        <v>687</v>
      </c>
      <c r="W19" s="380" t="s">
        <v>688</v>
      </c>
      <c r="X19" s="380" t="s">
        <v>687</v>
      </c>
      <c r="Y19" s="380" t="s">
        <v>688</v>
      </c>
      <c r="Z19" s="517"/>
      <c r="AA19" s="518"/>
      <c r="AB19" s="519"/>
    </row>
    <row r="20" spans="1:28">
      <c r="A20" s="371">
        <v>2</v>
      </c>
      <c r="B20" s="83" t="s">
        <v>253</v>
      </c>
      <c r="C20" s="370">
        <v>2174250</v>
      </c>
      <c r="D20" s="461" t="s">
        <v>259</v>
      </c>
      <c r="E20" s="461" t="s">
        <v>549</v>
      </c>
      <c r="F20" s="460" t="s">
        <v>583</v>
      </c>
      <c r="G20" s="388" t="s">
        <v>395</v>
      </c>
      <c r="H20" s="388">
        <v>65</v>
      </c>
      <c r="I20" s="388" t="s">
        <v>693</v>
      </c>
      <c r="J20" s="183">
        <v>140</v>
      </c>
      <c r="K20" s="179">
        <v>2.4</v>
      </c>
      <c r="L20" s="181" t="s">
        <v>722</v>
      </c>
      <c r="M20" s="181">
        <f t="shared" si="0"/>
        <v>1.2</v>
      </c>
      <c r="N20" s="389">
        <v>61.6</v>
      </c>
      <c r="O20" s="387" t="s">
        <v>687</v>
      </c>
      <c r="P20" s="387" t="s">
        <v>687</v>
      </c>
      <c r="Q20" s="387" t="s">
        <v>687</v>
      </c>
      <c r="R20" s="387" t="s">
        <v>687</v>
      </c>
      <c r="S20" s="387" t="s">
        <v>688</v>
      </c>
      <c r="T20" s="380"/>
      <c r="U20" s="380" t="s">
        <v>687</v>
      </c>
      <c r="V20" s="380"/>
      <c r="W20" s="380" t="s">
        <v>687</v>
      </c>
      <c r="X20" s="380"/>
      <c r="Y20" s="380" t="s">
        <v>687</v>
      </c>
      <c r="Z20" s="517"/>
      <c r="AA20" s="518"/>
      <c r="AB20" s="519"/>
    </row>
    <row r="21" spans="1:28">
      <c r="A21" s="371">
        <v>2</v>
      </c>
      <c r="B21" s="83" t="s">
        <v>21</v>
      </c>
      <c r="C21" s="370">
        <v>357479650</v>
      </c>
      <c r="D21" s="461" t="s">
        <v>301</v>
      </c>
      <c r="E21" s="461" t="s">
        <v>550</v>
      </c>
      <c r="F21" s="460" t="s">
        <v>583</v>
      </c>
      <c r="G21" s="460" t="s">
        <v>395</v>
      </c>
      <c r="H21" s="388">
        <v>71</v>
      </c>
      <c r="I21" s="388" t="s">
        <v>692</v>
      </c>
      <c r="J21" s="183">
        <v>260</v>
      </c>
      <c r="K21" s="179">
        <v>4.8</v>
      </c>
      <c r="L21" s="181" t="s">
        <v>722</v>
      </c>
      <c r="M21" s="181">
        <f t="shared" si="0"/>
        <v>1.2</v>
      </c>
      <c r="N21" s="389">
        <v>76</v>
      </c>
      <c r="O21" s="387" t="s">
        <v>687</v>
      </c>
      <c r="P21" s="387" t="s">
        <v>687</v>
      </c>
      <c r="Q21" s="387" t="s">
        <v>687</v>
      </c>
      <c r="R21" s="387" t="s">
        <v>687</v>
      </c>
      <c r="S21" s="387" t="s">
        <v>688</v>
      </c>
      <c r="T21" s="380"/>
      <c r="U21" s="381" t="s">
        <v>687</v>
      </c>
      <c r="V21" s="380"/>
      <c r="W21" s="380" t="s">
        <v>687</v>
      </c>
      <c r="X21" s="380"/>
      <c r="Y21" s="381" t="s">
        <v>687</v>
      </c>
      <c r="Z21" s="517"/>
      <c r="AA21" s="518"/>
      <c r="AB21" s="519"/>
    </row>
    <row r="22" spans="1:28">
      <c r="A22" s="371">
        <v>3</v>
      </c>
      <c r="B22" s="83" t="s">
        <v>41</v>
      </c>
      <c r="C22" s="370">
        <v>5420680</v>
      </c>
      <c r="D22" s="461" t="s">
        <v>386</v>
      </c>
      <c r="E22" s="461" t="s">
        <v>551</v>
      </c>
      <c r="F22" s="460" t="s">
        <v>581</v>
      </c>
      <c r="G22" s="388" t="s">
        <v>395</v>
      </c>
      <c r="H22" s="388">
        <v>47</v>
      </c>
      <c r="I22" s="388" t="s">
        <v>693</v>
      </c>
      <c r="J22" s="183">
        <v>260</v>
      </c>
      <c r="K22" s="179">
        <v>4.5999999999999996</v>
      </c>
      <c r="L22" s="181" t="s">
        <v>722</v>
      </c>
      <c r="M22" s="181">
        <f t="shared" si="0"/>
        <v>1.2</v>
      </c>
      <c r="N22" s="389">
        <v>897</v>
      </c>
      <c r="O22" s="387" t="s">
        <v>687</v>
      </c>
      <c r="P22" s="387" t="s">
        <v>687</v>
      </c>
      <c r="Q22" s="387" t="s">
        <v>687</v>
      </c>
      <c r="R22" s="387"/>
      <c r="S22" s="387" t="s">
        <v>688</v>
      </c>
      <c r="T22" s="380" t="s">
        <v>688</v>
      </c>
      <c r="U22" s="381" t="s">
        <v>687</v>
      </c>
      <c r="V22" s="380" t="s">
        <v>688</v>
      </c>
      <c r="W22" s="380" t="s">
        <v>687</v>
      </c>
      <c r="X22" s="380" t="s">
        <v>688</v>
      </c>
      <c r="Y22" s="381" t="s">
        <v>687</v>
      </c>
      <c r="Z22" s="517"/>
      <c r="AA22" s="518"/>
      <c r="AB22" s="519"/>
    </row>
    <row r="23" spans="1:28">
      <c r="A23" s="371">
        <v>3</v>
      </c>
      <c r="B23" s="83" t="s">
        <v>41</v>
      </c>
      <c r="C23" s="370">
        <v>5451210</v>
      </c>
      <c r="D23" s="461" t="s">
        <v>213</v>
      </c>
      <c r="E23" s="461" t="s">
        <v>551</v>
      </c>
      <c r="F23" s="460" t="s">
        <v>583</v>
      </c>
      <c r="G23" s="388" t="s">
        <v>393</v>
      </c>
      <c r="H23" s="388">
        <v>47</v>
      </c>
      <c r="I23" s="388" t="s">
        <v>693</v>
      </c>
      <c r="J23" s="183">
        <v>320</v>
      </c>
      <c r="K23" s="179">
        <v>5.6</v>
      </c>
      <c r="L23" s="181" t="s">
        <v>722</v>
      </c>
      <c r="M23" s="181">
        <f t="shared" si="0"/>
        <v>1.2</v>
      </c>
      <c r="N23" s="389">
        <v>581</v>
      </c>
      <c r="O23" s="387" t="s">
        <v>687</v>
      </c>
      <c r="P23" s="387" t="s">
        <v>687</v>
      </c>
      <c r="Q23" s="387" t="s">
        <v>687</v>
      </c>
      <c r="R23" s="387" t="s">
        <v>687</v>
      </c>
      <c r="S23" s="387" t="s">
        <v>688</v>
      </c>
      <c r="T23" s="381" t="s">
        <v>687</v>
      </c>
      <c r="U23" s="380"/>
      <c r="V23" s="381" t="s">
        <v>687</v>
      </c>
      <c r="W23" s="380"/>
      <c r="X23" s="381" t="s">
        <v>687</v>
      </c>
      <c r="Y23" s="380"/>
      <c r="Z23" s="517"/>
      <c r="AA23" s="518"/>
      <c r="AB23" s="519"/>
    </row>
    <row r="24" spans="1:28">
      <c r="A24" s="371">
        <v>3</v>
      </c>
      <c r="B24" s="83" t="s">
        <v>25</v>
      </c>
      <c r="C24" s="370">
        <v>4161820</v>
      </c>
      <c r="D24" s="461" t="s">
        <v>223</v>
      </c>
      <c r="E24" s="461" t="s">
        <v>553</v>
      </c>
      <c r="F24" s="460" t="s">
        <v>582</v>
      </c>
      <c r="G24" s="388" t="s">
        <v>395</v>
      </c>
      <c r="H24" s="388">
        <v>56</v>
      </c>
      <c r="I24" s="388" t="s">
        <v>692</v>
      </c>
      <c r="J24" s="183">
        <v>200</v>
      </c>
      <c r="K24" s="179">
        <v>3.4</v>
      </c>
      <c r="L24" s="181" t="s">
        <v>722</v>
      </c>
      <c r="M24" s="181">
        <f t="shared" si="0"/>
        <v>1.2</v>
      </c>
      <c r="N24" s="389">
        <v>803</v>
      </c>
      <c r="O24" s="387" t="s">
        <v>687</v>
      </c>
      <c r="P24" s="387" t="s">
        <v>687</v>
      </c>
      <c r="Q24" s="387" t="s">
        <v>687</v>
      </c>
      <c r="R24" s="387" t="s">
        <v>687</v>
      </c>
      <c r="S24" s="387"/>
      <c r="T24" s="380" t="s">
        <v>687</v>
      </c>
      <c r="U24" s="380" t="s">
        <v>725</v>
      </c>
      <c r="V24" s="381" t="s">
        <v>687</v>
      </c>
      <c r="W24" s="380"/>
      <c r="X24" s="380" t="s">
        <v>687</v>
      </c>
      <c r="Y24" s="380"/>
      <c r="Z24" s="514" t="s">
        <v>520</v>
      </c>
      <c r="AA24" s="515"/>
      <c r="AB24" s="516" t="s">
        <v>727</v>
      </c>
    </row>
    <row r="25" spans="1:28">
      <c r="A25" s="371">
        <v>3</v>
      </c>
      <c r="B25" s="83" t="s">
        <v>25</v>
      </c>
      <c r="C25" s="370">
        <v>4175600</v>
      </c>
      <c r="D25" s="461" t="s">
        <v>420</v>
      </c>
      <c r="E25" s="461" t="s">
        <v>553</v>
      </c>
      <c r="F25" s="460" t="s">
        <v>581</v>
      </c>
      <c r="G25" s="388" t="s">
        <v>395</v>
      </c>
      <c r="H25" s="388">
        <v>56</v>
      </c>
      <c r="I25" s="388" t="s">
        <v>692</v>
      </c>
      <c r="J25" s="183">
        <v>152</v>
      </c>
      <c r="K25" s="179">
        <v>2.6</v>
      </c>
      <c r="L25" s="181" t="s">
        <v>721</v>
      </c>
      <c r="M25" s="181">
        <f t="shared" si="0"/>
        <v>1</v>
      </c>
      <c r="N25" s="389">
        <v>331</v>
      </c>
      <c r="O25" s="387" t="s">
        <v>687</v>
      </c>
      <c r="P25" s="387" t="s">
        <v>687</v>
      </c>
      <c r="Q25" s="387" t="s">
        <v>687</v>
      </c>
      <c r="R25" s="387"/>
      <c r="S25" s="387" t="s">
        <v>688</v>
      </c>
      <c r="T25" s="380" t="s">
        <v>725</v>
      </c>
      <c r="U25" s="380" t="s">
        <v>687</v>
      </c>
      <c r="V25" s="380" t="s">
        <v>688</v>
      </c>
      <c r="W25" s="381" t="s">
        <v>687</v>
      </c>
      <c r="X25" s="380" t="s">
        <v>688</v>
      </c>
      <c r="Y25" s="380" t="s">
        <v>687</v>
      </c>
      <c r="Z25" s="514" t="s">
        <v>520</v>
      </c>
      <c r="AA25" s="515" t="s">
        <v>727</v>
      </c>
      <c r="AB25" s="516"/>
    </row>
    <row r="26" spans="1:28">
      <c r="A26" s="371">
        <v>3</v>
      </c>
      <c r="B26" s="83" t="s">
        <v>28</v>
      </c>
      <c r="C26" s="370">
        <v>5531500</v>
      </c>
      <c r="D26" s="461" t="s">
        <v>308</v>
      </c>
      <c r="E26" s="461" t="s">
        <v>554</v>
      </c>
      <c r="F26" s="460" t="s">
        <v>582</v>
      </c>
      <c r="G26" s="460" t="s">
        <v>395</v>
      </c>
      <c r="H26" s="388">
        <v>54</v>
      </c>
      <c r="I26" s="388" t="s">
        <v>693</v>
      </c>
      <c r="J26" s="183">
        <v>320</v>
      </c>
      <c r="K26" s="179">
        <v>5.4</v>
      </c>
      <c r="L26" s="181" t="s">
        <v>721</v>
      </c>
      <c r="M26" s="181">
        <f t="shared" si="0"/>
        <v>1</v>
      </c>
      <c r="N26" s="389">
        <v>291</v>
      </c>
      <c r="O26" s="387" t="s">
        <v>687</v>
      </c>
      <c r="P26" s="387" t="s">
        <v>687</v>
      </c>
      <c r="Q26" s="387" t="s">
        <v>687</v>
      </c>
      <c r="R26" s="387" t="s">
        <v>687</v>
      </c>
      <c r="S26" s="387" t="s">
        <v>688</v>
      </c>
      <c r="T26" s="381" t="s">
        <v>687</v>
      </c>
      <c r="U26" s="380"/>
      <c r="V26" s="380" t="s">
        <v>687</v>
      </c>
      <c r="W26" s="380"/>
      <c r="X26" s="381" t="s">
        <v>687</v>
      </c>
      <c r="Y26" s="380"/>
      <c r="Z26" s="517"/>
      <c r="AA26" s="518"/>
      <c r="AB26" s="519"/>
    </row>
    <row r="27" spans="1:28">
      <c r="A27" s="372">
        <v>3</v>
      </c>
      <c r="B27" s="88" t="s">
        <v>29</v>
      </c>
      <c r="C27" s="373">
        <v>5288705</v>
      </c>
      <c r="D27" s="462" t="s">
        <v>265</v>
      </c>
      <c r="E27" s="462" t="s">
        <v>555</v>
      </c>
      <c r="F27" s="463" t="s">
        <v>582</v>
      </c>
      <c r="G27" s="463" t="s">
        <v>393</v>
      </c>
      <c r="H27" s="388">
        <v>51</v>
      </c>
      <c r="I27" s="388" t="s">
        <v>693</v>
      </c>
      <c r="J27" s="183">
        <v>38</v>
      </c>
      <c r="K27" s="179">
        <v>0.8</v>
      </c>
      <c r="L27" s="183" t="s">
        <v>721</v>
      </c>
      <c r="M27" s="181">
        <f t="shared" si="0"/>
        <v>1</v>
      </c>
      <c r="N27" s="389">
        <v>73</v>
      </c>
      <c r="O27" s="387" t="s">
        <v>687</v>
      </c>
      <c r="P27" s="387" t="s">
        <v>687</v>
      </c>
      <c r="Q27" s="387" t="s">
        <v>687</v>
      </c>
      <c r="R27" s="387" t="s">
        <v>687</v>
      </c>
      <c r="S27" s="390" t="s">
        <v>688</v>
      </c>
      <c r="T27" s="382"/>
      <c r="U27" s="383" t="s">
        <v>687</v>
      </c>
      <c r="V27" s="382"/>
      <c r="W27" s="383" t="s">
        <v>687</v>
      </c>
      <c r="X27" s="382"/>
      <c r="Y27" s="383" t="s">
        <v>687</v>
      </c>
      <c r="Z27" s="517"/>
      <c r="AA27" s="518"/>
      <c r="AB27" s="519"/>
    </row>
    <row r="28" spans="1:28">
      <c r="A28" s="371">
        <v>3</v>
      </c>
      <c r="B28" s="83" t="s">
        <v>194</v>
      </c>
      <c r="C28" s="370">
        <v>3267900</v>
      </c>
      <c r="D28" s="461" t="s">
        <v>412</v>
      </c>
      <c r="E28" s="461" t="s">
        <v>556</v>
      </c>
      <c r="F28" s="460" t="s">
        <v>583</v>
      </c>
      <c r="G28" s="388" t="s">
        <v>395</v>
      </c>
      <c r="H28" s="388">
        <v>55</v>
      </c>
      <c r="I28" s="388" t="s">
        <v>692</v>
      </c>
      <c r="J28" s="183">
        <v>152</v>
      </c>
      <c r="K28" s="179">
        <v>2.8</v>
      </c>
      <c r="L28" s="181" t="s">
        <v>722</v>
      </c>
      <c r="M28" s="181">
        <f t="shared" si="0"/>
        <v>1.2</v>
      </c>
      <c r="N28" s="389">
        <v>802</v>
      </c>
      <c r="O28" s="387" t="s">
        <v>687</v>
      </c>
      <c r="P28" s="387" t="s">
        <v>687</v>
      </c>
      <c r="Q28" s="387" t="s">
        <v>687</v>
      </c>
      <c r="R28" s="387"/>
      <c r="S28" s="391"/>
      <c r="T28" s="380" t="s">
        <v>725</v>
      </c>
      <c r="U28" s="380" t="s">
        <v>687</v>
      </c>
      <c r="V28" s="381" t="s">
        <v>687</v>
      </c>
      <c r="W28" s="380"/>
      <c r="X28" s="380" t="s">
        <v>687</v>
      </c>
      <c r="Y28" s="380"/>
      <c r="Z28" s="514" t="s">
        <v>520</v>
      </c>
      <c r="AA28" s="515" t="s">
        <v>727</v>
      </c>
      <c r="AB28" s="516"/>
    </row>
    <row r="29" spans="1:28">
      <c r="A29" s="371">
        <v>3</v>
      </c>
      <c r="B29" s="83" t="s">
        <v>194</v>
      </c>
      <c r="C29" s="370">
        <v>3357330</v>
      </c>
      <c r="D29" s="461" t="s">
        <v>414</v>
      </c>
      <c r="E29" s="461" t="s">
        <v>556</v>
      </c>
      <c r="F29" s="460" t="s">
        <v>581</v>
      </c>
      <c r="G29" s="388" t="s">
        <v>395</v>
      </c>
      <c r="H29" s="388">
        <v>55</v>
      </c>
      <c r="I29" s="388" t="s">
        <v>692</v>
      </c>
      <c r="J29" s="183">
        <v>106</v>
      </c>
      <c r="K29" s="179">
        <v>2.4</v>
      </c>
      <c r="L29" s="181" t="s">
        <v>722</v>
      </c>
      <c r="M29" s="181">
        <f t="shared" si="0"/>
        <v>1.2</v>
      </c>
      <c r="N29" s="389" t="s">
        <v>694</v>
      </c>
      <c r="O29" s="387" t="s">
        <v>687</v>
      </c>
      <c r="P29" s="387" t="s">
        <v>687</v>
      </c>
      <c r="Q29" s="387" t="s">
        <v>687</v>
      </c>
      <c r="R29" s="387"/>
      <c r="S29" s="391"/>
      <c r="T29" s="381" t="s">
        <v>725</v>
      </c>
      <c r="U29" s="380" t="s">
        <v>687</v>
      </c>
      <c r="V29" s="380" t="s">
        <v>687</v>
      </c>
      <c r="W29" s="380" t="s">
        <v>688</v>
      </c>
      <c r="X29" s="381" t="s">
        <v>687</v>
      </c>
      <c r="Y29" s="380" t="s">
        <v>688</v>
      </c>
      <c r="Z29" s="514" t="s">
        <v>520</v>
      </c>
      <c r="AA29" s="515" t="s">
        <v>727</v>
      </c>
      <c r="AB29" s="516"/>
    </row>
    <row r="30" spans="1:28">
      <c r="A30" s="371">
        <v>3</v>
      </c>
      <c r="B30" s="83" t="s">
        <v>194</v>
      </c>
      <c r="C30" s="374">
        <v>394340085524601</v>
      </c>
      <c r="D30" s="461" t="s">
        <v>199</v>
      </c>
      <c r="E30" s="461" t="s">
        <v>556</v>
      </c>
      <c r="F30" s="460" t="s">
        <v>583</v>
      </c>
      <c r="G30" s="388" t="s">
        <v>393</v>
      </c>
      <c r="H30" s="388">
        <v>55</v>
      </c>
      <c r="I30" s="388" t="s">
        <v>692</v>
      </c>
      <c r="J30" s="183">
        <v>80</v>
      </c>
      <c r="K30" s="179">
        <v>1.8</v>
      </c>
      <c r="L30" s="181" t="s">
        <v>722</v>
      </c>
      <c r="M30" s="181">
        <f t="shared" si="0"/>
        <v>1.2</v>
      </c>
      <c r="N30" s="389">
        <v>246</v>
      </c>
      <c r="O30" s="387" t="s">
        <v>687</v>
      </c>
      <c r="P30" s="387" t="s">
        <v>687</v>
      </c>
      <c r="Q30" s="387" t="s">
        <v>687</v>
      </c>
      <c r="R30" s="387" t="s">
        <v>687</v>
      </c>
      <c r="S30" s="387" t="s">
        <v>688</v>
      </c>
      <c r="T30" s="380" t="s">
        <v>687</v>
      </c>
      <c r="U30" s="381" t="s">
        <v>725</v>
      </c>
      <c r="V30" s="380"/>
      <c r="W30" s="381" t="s">
        <v>687</v>
      </c>
      <c r="X30" s="380"/>
      <c r="Y30" s="381" t="s">
        <v>687</v>
      </c>
      <c r="Z30" s="514" t="s">
        <v>520</v>
      </c>
      <c r="AA30" s="515"/>
      <c r="AB30" s="516" t="s">
        <v>727</v>
      </c>
    </row>
    <row r="31" spans="1:28">
      <c r="A31" s="371">
        <v>3</v>
      </c>
      <c r="B31" s="83" t="s">
        <v>27</v>
      </c>
      <c r="C31" s="370">
        <v>4063700</v>
      </c>
      <c r="D31" s="461" t="s">
        <v>210</v>
      </c>
      <c r="E31" s="461" t="s">
        <v>557</v>
      </c>
      <c r="F31" s="460" t="s">
        <v>581</v>
      </c>
      <c r="G31" s="388" t="s">
        <v>395</v>
      </c>
      <c r="H31" s="388">
        <v>50</v>
      </c>
      <c r="I31" s="388" t="s">
        <v>692</v>
      </c>
      <c r="J31" s="183">
        <v>580</v>
      </c>
      <c r="K31" s="179">
        <v>10.6</v>
      </c>
      <c r="L31" s="181" t="s">
        <v>721</v>
      </c>
      <c r="M31" s="181">
        <f t="shared" si="0"/>
        <v>1</v>
      </c>
      <c r="N31" s="389">
        <v>363</v>
      </c>
      <c r="O31" s="387" t="s">
        <v>687</v>
      </c>
      <c r="P31" s="387" t="s">
        <v>687</v>
      </c>
      <c r="Q31" s="387" t="s">
        <v>687</v>
      </c>
      <c r="R31" s="387" t="s">
        <v>687</v>
      </c>
      <c r="S31" s="387" t="s">
        <v>688</v>
      </c>
      <c r="T31" s="380" t="s">
        <v>725</v>
      </c>
      <c r="U31" s="380" t="s">
        <v>687</v>
      </c>
      <c r="V31" s="380" t="s">
        <v>688</v>
      </c>
      <c r="W31" s="381" t="s">
        <v>687</v>
      </c>
      <c r="X31" s="380" t="s">
        <v>688</v>
      </c>
      <c r="Y31" s="380" t="s">
        <v>687</v>
      </c>
      <c r="Z31" s="514" t="s">
        <v>520</v>
      </c>
      <c r="AA31" s="515" t="s">
        <v>727</v>
      </c>
      <c r="AB31" s="516"/>
    </row>
    <row r="32" spans="1:28">
      <c r="A32" s="371">
        <v>3</v>
      </c>
      <c r="B32" s="83" t="s">
        <v>27</v>
      </c>
      <c r="C32" s="370">
        <v>4072050</v>
      </c>
      <c r="D32" s="461" t="s">
        <v>416</v>
      </c>
      <c r="E32" s="461" t="s">
        <v>557</v>
      </c>
      <c r="F32" s="460" t="s">
        <v>583</v>
      </c>
      <c r="G32" s="460" t="s">
        <v>395</v>
      </c>
      <c r="H32" s="388">
        <v>51</v>
      </c>
      <c r="I32" s="388" t="s">
        <v>692</v>
      </c>
      <c r="J32" s="183">
        <v>340</v>
      </c>
      <c r="K32" s="179">
        <v>6</v>
      </c>
      <c r="L32" s="181" t="s">
        <v>721</v>
      </c>
      <c r="M32" s="181">
        <f t="shared" si="0"/>
        <v>1</v>
      </c>
      <c r="N32" s="389">
        <v>247</v>
      </c>
      <c r="O32" s="387" t="s">
        <v>687</v>
      </c>
      <c r="P32" s="387" t="s">
        <v>687</v>
      </c>
      <c r="Q32" s="387" t="s">
        <v>687</v>
      </c>
      <c r="R32" s="387"/>
      <c r="S32" s="387"/>
      <c r="T32" s="380"/>
      <c r="U32" s="381" t="s">
        <v>687</v>
      </c>
      <c r="V32" s="380"/>
      <c r="W32" s="380" t="s">
        <v>687</v>
      </c>
      <c r="X32" s="380"/>
      <c r="Y32" s="381" t="s">
        <v>687</v>
      </c>
      <c r="Z32" s="517"/>
      <c r="AA32" s="518"/>
      <c r="AB32" s="519"/>
    </row>
    <row r="33" spans="1:28">
      <c r="A33" s="372">
        <v>3</v>
      </c>
      <c r="B33" s="88" t="s">
        <v>27</v>
      </c>
      <c r="C33" s="373">
        <v>40869415</v>
      </c>
      <c r="D33" s="462" t="s">
        <v>418</v>
      </c>
      <c r="E33" s="462" t="s">
        <v>557</v>
      </c>
      <c r="F33" s="463" t="s">
        <v>582</v>
      </c>
      <c r="G33" s="463" t="s">
        <v>393</v>
      </c>
      <c r="H33" s="388">
        <v>53</v>
      </c>
      <c r="I33" s="388" t="s">
        <v>692</v>
      </c>
      <c r="J33" s="183">
        <v>220</v>
      </c>
      <c r="K33" s="179">
        <v>3.6</v>
      </c>
      <c r="L33" s="183" t="s">
        <v>721</v>
      </c>
      <c r="M33" s="183">
        <f t="shared" si="0"/>
        <v>1</v>
      </c>
      <c r="N33" s="389">
        <v>26</v>
      </c>
      <c r="O33" s="387"/>
      <c r="P33" s="387" t="s">
        <v>687</v>
      </c>
      <c r="Q33" s="387" t="s">
        <v>687</v>
      </c>
      <c r="R33" s="387"/>
      <c r="S33" s="390"/>
      <c r="T33" s="383" t="s">
        <v>687</v>
      </c>
      <c r="U33" s="382"/>
      <c r="V33" s="383" t="s">
        <v>687</v>
      </c>
      <c r="W33" s="382"/>
      <c r="X33" s="383" t="s">
        <v>687</v>
      </c>
      <c r="Y33" s="382"/>
      <c r="Z33" s="517"/>
      <c r="AA33" s="518"/>
      <c r="AB33" s="519"/>
    </row>
    <row r="34" spans="1:28">
      <c r="A34" s="371">
        <v>4</v>
      </c>
      <c r="B34" s="83" t="s">
        <v>34</v>
      </c>
      <c r="C34" s="370">
        <v>6775900</v>
      </c>
      <c r="D34" s="461" t="s">
        <v>401</v>
      </c>
      <c r="E34" s="461" t="s">
        <v>558</v>
      </c>
      <c r="F34" s="460" t="s">
        <v>581</v>
      </c>
      <c r="G34" s="388" t="s">
        <v>402</v>
      </c>
      <c r="H34" s="388">
        <v>44</v>
      </c>
      <c r="I34" s="388" t="s">
        <v>693</v>
      </c>
      <c r="J34" s="179">
        <v>660</v>
      </c>
      <c r="K34" s="179">
        <v>10.199999999999999</v>
      </c>
      <c r="L34" s="181" t="s">
        <v>721</v>
      </c>
      <c r="M34" s="183">
        <f t="shared" si="0"/>
        <v>1</v>
      </c>
      <c r="N34" s="389">
        <v>2500</v>
      </c>
      <c r="O34" s="387" t="s">
        <v>687</v>
      </c>
      <c r="P34" s="387" t="s">
        <v>687</v>
      </c>
      <c r="Q34" s="387" t="s">
        <v>687</v>
      </c>
      <c r="R34" s="387"/>
      <c r="S34" s="181" t="s">
        <v>687</v>
      </c>
      <c r="T34" s="178" t="s">
        <v>687</v>
      </c>
      <c r="U34" s="178" t="s">
        <v>688</v>
      </c>
      <c r="V34" s="178" t="s">
        <v>687</v>
      </c>
      <c r="W34" s="178" t="s">
        <v>688</v>
      </c>
      <c r="X34" s="178" t="s">
        <v>687</v>
      </c>
      <c r="Y34" s="178" t="s">
        <v>688</v>
      </c>
      <c r="Z34" s="517"/>
      <c r="AA34" s="518"/>
      <c r="AB34" s="519"/>
    </row>
    <row r="35" spans="1:28">
      <c r="A35" s="371">
        <v>4</v>
      </c>
      <c r="B35" s="83" t="s">
        <v>34</v>
      </c>
      <c r="C35" s="370">
        <v>6800000</v>
      </c>
      <c r="D35" s="461" t="s">
        <v>143</v>
      </c>
      <c r="E35" s="461" t="s">
        <v>558</v>
      </c>
      <c r="F35" s="460" t="s">
        <v>583</v>
      </c>
      <c r="G35" s="388" t="s">
        <v>393</v>
      </c>
      <c r="H35" s="388">
        <v>47</v>
      </c>
      <c r="I35" s="388" t="s">
        <v>693</v>
      </c>
      <c r="J35" s="179">
        <v>194</v>
      </c>
      <c r="K35" s="179">
        <v>3.4</v>
      </c>
      <c r="L35" s="181" t="s">
        <v>721</v>
      </c>
      <c r="M35" s="183">
        <f t="shared" si="0"/>
        <v>1</v>
      </c>
      <c r="N35" s="389">
        <v>955</v>
      </c>
      <c r="O35" s="387" t="s">
        <v>687</v>
      </c>
      <c r="P35" s="387" t="s">
        <v>687</v>
      </c>
      <c r="Q35" s="387" t="s">
        <v>687</v>
      </c>
      <c r="R35" s="387" t="s">
        <v>688</v>
      </c>
      <c r="S35" s="181" t="s">
        <v>687</v>
      </c>
      <c r="T35" s="178"/>
      <c r="U35" s="182" t="s">
        <v>687</v>
      </c>
      <c r="V35" s="178"/>
      <c r="W35" s="182" t="s">
        <v>687</v>
      </c>
      <c r="X35" s="178"/>
      <c r="Y35" s="182" t="s">
        <v>687</v>
      </c>
      <c r="Z35" s="517"/>
      <c r="AA35" s="518"/>
      <c r="AB35" s="519"/>
    </row>
    <row r="36" spans="1:28">
      <c r="A36" s="371">
        <v>4</v>
      </c>
      <c r="B36" s="83" t="s">
        <v>32</v>
      </c>
      <c r="C36" s="370">
        <v>6713500</v>
      </c>
      <c r="D36" s="461" t="s">
        <v>180</v>
      </c>
      <c r="E36" s="461" t="s">
        <v>559</v>
      </c>
      <c r="F36" s="460" t="s">
        <v>582</v>
      </c>
      <c r="G36" s="460" t="s">
        <v>393</v>
      </c>
      <c r="H36" s="388">
        <v>25</v>
      </c>
      <c r="I36" s="388" t="s">
        <v>692</v>
      </c>
      <c r="J36" s="179">
        <v>28</v>
      </c>
      <c r="K36" s="179">
        <v>0.8</v>
      </c>
      <c r="L36" s="181" t="s">
        <v>720</v>
      </c>
      <c r="M36" s="183">
        <f t="shared" si="0"/>
        <v>0.8</v>
      </c>
      <c r="N36" s="389">
        <v>1060</v>
      </c>
      <c r="O36" s="387" t="s">
        <v>687</v>
      </c>
      <c r="P36" s="387" t="s">
        <v>687</v>
      </c>
      <c r="Q36" s="387" t="s">
        <v>687</v>
      </c>
      <c r="R36" s="387" t="s">
        <v>688</v>
      </c>
      <c r="S36" s="181" t="s">
        <v>687</v>
      </c>
      <c r="T36" s="182" t="s">
        <v>687</v>
      </c>
      <c r="U36" s="178"/>
      <c r="V36" s="182" t="s">
        <v>687</v>
      </c>
      <c r="W36" s="178"/>
      <c r="X36" s="182" t="s">
        <v>687</v>
      </c>
      <c r="Y36" s="178"/>
      <c r="Z36" s="178"/>
      <c r="AA36" s="178"/>
      <c r="AB36" s="519"/>
    </row>
    <row r="37" spans="1:28">
      <c r="A37" s="371">
        <v>4</v>
      </c>
      <c r="B37" s="83" t="s">
        <v>33</v>
      </c>
      <c r="C37" s="370">
        <v>6324970</v>
      </c>
      <c r="D37" s="461" t="s">
        <v>465</v>
      </c>
      <c r="E37" s="63" t="s">
        <v>561</v>
      </c>
      <c r="F37" s="460" t="s">
        <v>581</v>
      </c>
      <c r="G37" s="388" t="s">
        <v>395</v>
      </c>
      <c r="H37" s="388">
        <v>43</v>
      </c>
      <c r="I37" s="388" t="s">
        <v>692</v>
      </c>
      <c r="J37" s="179">
        <v>600</v>
      </c>
      <c r="K37" s="179">
        <v>8.8000000000000007</v>
      </c>
      <c r="L37" s="181" t="s">
        <v>721</v>
      </c>
      <c r="M37" s="183">
        <f t="shared" si="0"/>
        <v>1</v>
      </c>
      <c r="N37" s="389">
        <v>3200</v>
      </c>
      <c r="O37" s="387" t="s">
        <v>687</v>
      </c>
      <c r="P37" s="387" t="s">
        <v>687</v>
      </c>
      <c r="Q37" s="387" t="s">
        <v>687</v>
      </c>
      <c r="R37" s="387"/>
      <c r="S37" s="181" t="s">
        <v>687</v>
      </c>
      <c r="T37" s="178" t="s">
        <v>687</v>
      </c>
      <c r="U37" s="380" t="s">
        <v>725</v>
      </c>
      <c r="V37" s="178" t="s">
        <v>688</v>
      </c>
      <c r="W37" s="182" t="s">
        <v>687</v>
      </c>
      <c r="X37" s="178" t="s">
        <v>688</v>
      </c>
      <c r="Y37" s="178" t="s">
        <v>687</v>
      </c>
      <c r="Z37" s="514" t="s">
        <v>520</v>
      </c>
      <c r="AA37" s="515"/>
      <c r="AB37" s="516" t="s">
        <v>727</v>
      </c>
    </row>
    <row r="38" spans="1:28">
      <c r="A38" s="371">
        <v>5</v>
      </c>
      <c r="B38" s="83" t="s">
        <v>39</v>
      </c>
      <c r="C38" s="370">
        <v>8014500</v>
      </c>
      <c r="D38" s="461" t="s">
        <v>754</v>
      </c>
      <c r="E38" s="63" t="s">
        <v>563</v>
      </c>
      <c r="F38" s="460" t="s">
        <v>581</v>
      </c>
      <c r="G38" s="388" t="s">
        <v>395</v>
      </c>
      <c r="H38" s="388">
        <v>35</v>
      </c>
      <c r="I38" s="388" t="s">
        <v>693</v>
      </c>
      <c r="J38" s="179">
        <v>340</v>
      </c>
      <c r="K38" s="179">
        <v>5.6</v>
      </c>
      <c r="L38" s="181" t="s">
        <v>721</v>
      </c>
      <c r="M38" s="183">
        <f t="shared" si="0"/>
        <v>1</v>
      </c>
      <c r="N38" s="389">
        <v>1310</v>
      </c>
      <c r="O38" s="387" t="s">
        <v>687</v>
      </c>
      <c r="P38" s="387" t="s">
        <v>687</v>
      </c>
      <c r="Q38" s="387" t="s">
        <v>687</v>
      </c>
      <c r="R38" s="387" t="s">
        <v>688</v>
      </c>
      <c r="S38" s="181" t="s">
        <v>687</v>
      </c>
      <c r="T38" s="178" t="s">
        <v>688</v>
      </c>
      <c r="U38" s="182" t="s">
        <v>687</v>
      </c>
      <c r="V38" s="178" t="s">
        <v>688</v>
      </c>
      <c r="W38" s="178" t="s">
        <v>687</v>
      </c>
      <c r="X38" s="178" t="s">
        <v>688</v>
      </c>
      <c r="Y38" s="182" t="s">
        <v>687</v>
      </c>
      <c r="Z38" s="517"/>
      <c r="AA38" s="518"/>
      <c r="AB38" s="519"/>
    </row>
    <row r="39" spans="1:28">
      <c r="A39" s="371">
        <v>5</v>
      </c>
      <c r="B39" s="83" t="s">
        <v>35</v>
      </c>
      <c r="C39" s="370">
        <v>7053250</v>
      </c>
      <c r="D39" s="461" t="s">
        <v>239</v>
      </c>
      <c r="E39" s="63" t="s">
        <v>565</v>
      </c>
      <c r="F39" s="460" t="s">
        <v>583</v>
      </c>
      <c r="G39" s="388" t="s">
        <v>395</v>
      </c>
      <c r="H39" s="388">
        <v>39</v>
      </c>
      <c r="I39" s="388" t="s">
        <v>692</v>
      </c>
      <c r="J39" s="179">
        <v>380</v>
      </c>
      <c r="K39" s="179">
        <v>8.1999999999999993</v>
      </c>
      <c r="L39" s="181" t="s">
        <v>722</v>
      </c>
      <c r="M39" s="183">
        <f t="shared" si="0"/>
        <v>1.2</v>
      </c>
      <c r="N39" s="389">
        <v>134</v>
      </c>
      <c r="O39" s="387" t="s">
        <v>687</v>
      </c>
      <c r="P39" s="387" t="s">
        <v>687</v>
      </c>
      <c r="Q39" s="387" t="s">
        <v>687</v>
      </c>
      <c r="R39" s="387" t="s">
        <v>688</v>
      </c>
      <c r="S39" s="181" t="s">
        <v>687</v>
      </c>
      <c r="T39" s="182" t="s">
        <v>725</v>
      </c>
      <c r="U39" s="178" t="s">
        <v>687</v>
      </c>
      <c r="V39" s="178" t="s">
        <v>687</v>
      </c>
      <c r="W39" s="178"/>
      <c r="X39" s="182" t="s">
        <v>687</v>
      </c>
      <c r="Y39" s="178"/>
      <c r="Z39" s="514" t="s">
        <v>520</v>
      </c>
      <c r="AA39" s="515" t="s">
        <v>727</v>
      </c>
      <c r="AB39" s="516"/>
    </row>
    <row r="40" spans="1:28">
      <c r="A40" s="371">
        <v>5</v>
      </c>
      <c r="B40" s="83" t="s">
        <v>35</v>
      </c>
      <c r="C40" s="370">
        <v>7060710</v>
      </c>
      <c r="D40" s="461" t="s">
        <v>241</v>
      </c>
      <c r="E40" s="63" t="s">
        <v>565</v>
      </c>
      <c r="F40" s="460" t="s">
        <v>581</v>
      </c>
      <c r="G40" s="388" t="s">
        <v>395</v>
      </c>
      <c r="H40" s="388">
        <v>39</v>
      </c>
      <c r="I40" s="388" t="s">
        <v>692</v>
      </c>
      <c r="J40" s="179">
        <v>260</v>
      </c>
      <c r="K40" s="179">
        <v>6.2</v>
      </c>
      <c r="L40" s="181" t="s">
        <v>721</v>
      </c>
      <c r="M40" s="183">
        <f t="shared" si="0"/>
        <v>1</v>
      </c>
      <c r="N40" s="389">
        <v>150</v>
      </c>
      <c r="O40" s="387" t="s">
        <v>687</v>
      </c>
      <c r="P40" s="387" t="s">
        <v>687</v>
      </c>
      <c r="Q40" s="387" t="s">
        <v>687</v>
      </c>
      <c r="R40" s="387" t="s">
        <v>688</v>
      </c>
      <c r="S40" s="181" t="s">
        <v>687</v>
      </c>
      <c r="T40" s="380" t="s">
        <v>725</v>
      </c>
      <c r="U40" s="182" t="s">
        <v>687</v>
      </c>
      <c r="V40" s="178" t="s">
        <v>688</v>
      </c>
      <c r="W40" s="178" t="s">
        <v>687</v>
      </c>
      <c r="X40" s="178" t="s">
        <v>688</v>
      </c>
      <c r="Y40" s="182" t="s">
        <v>687</v>
      </c>
      <c r="Z40" s="514" t="s">
        <v>520</v>
      </c>
      <c r="AA40" s="515" t="s">
        <v>727</v>
      </c>
      <c r="AB40" s="516"/>
    </row>
    <row r="41" spans="1:28">
      <c r="A41" s="371">
        <v>5</v>
      </c>
      <c r="B41" s="83" t="s">
        <v>38</v>
      </c>
      <c r="C41" s="370">
        <v>8178800</v>
      </c>
      <c r="D41" s="461" t="s">
        <v>263</v>
      </c>
      <c r="E41" s="63" t="s">
        <v>566</v>
      </c>
      <c r="F41" s="460" t="s">
        <v>582</v>
      </c>
      <c r="G41" s="460" t="s">
        <v>395</v>
      </c>
      <c r="H41" s="388">
        <v>32</v>
      </c>
      <c r="I41" s="388" t="s">
        <v>692</v>
      </c>
      <c r="J41" s="179">
        <v>200</v>
      </c>
      <c r="K41" s="179">
        <v>3.4</v>
      </c>
      <c r="L41" s="181" t="s">
        <v>721</v>
      </c>
      <c r="M41" s="183">
        <f t="shared" si="0"/>
        <v>1</v>
      </c>
      <c r="N41" s="389">
        <v>506</v>
      </c>
      <c r="O41" s="387" t="s">
        <v>687</v>
      </c>
      <c r="P41" s="387" t="s">
        <v>687</v>
      </c>
      <c r="Q41" s="387" t="s">
        <v>687</v>
      </c>
      <c r="R41" s="387" t="s">
        <v>688</v>
      </c>
      <c r="S41" s="181" t="s">
        <v>687</v>
      </c>
      <c r="T41" s="178"/>
      <c r="U41" s="182" t="s">
        <v>687</v>
      </c>
      <c r="V41" s="178"/>
      <c r="W41" s="178" t="s">
        <v>687</v>
      </c>
      <c r="X41" s="178"/>
      <c r="Y41" s="182" t="s">
        <v>687</v>
      </c>
      <c r="Z41" s="517"/>
      <c r="AA41" s="518"/>
      <c r="AB41" s="519"/>
    </row>
    <row r="42" spans="1:28">
      <c r="A42" s="371">
        <v>5</v>
      </c>
      <c r="B42" s="83" t="s">
        <v>38</v>
      </c>
      <c r="C42" s="370">
        <v>8195000</v>
      </c>
      <c r="D42" s="461" t="s">
        <v>431</v>
      </c>
      <c r="E42" s="63" t="s">
        <v>566</v>
      </c>
      <c r="F42" s="460" t="s">
        <v>581</v>
      </c>
      <c r="G42" s="388" t="s">
        <v>402</v>
      </c>
      <c r="H42" s="388">
        <v>30</v>
      </c>
      <c r="I42" s="388" t="s">
        <v>692</v>
      </c>
      <c r="J42" s="179">
        <v>380</v>
      </c>
      <c r="K42" s="179">
        <v>7.6</v>
      </c>
      <c r="L42" s="181" t="s">
        <v>721</v>
      </c>
      <c r="M42" s="183">
        <f t="shared" si="0"/>
        <v>1</v>
      </c>
      <c r="N42" s="389">
        <v>1030</v>
      </c>
      <c r="O42" s="387" t="s">
        <v>687</v>
      </c>
      <c r="P42" s="387" t="s">
        <v>687</v>
      </c>
      <c r="Q42" s="387" t="s">
        <v>687</v>
      </c>
      <c r="R42" s="387"/>
      <c r="S42" s="181" t="s">
        <v>687</v>
      </c>
      <c r="T42" s="380" t="s">
        <v>687</v>
      </c>
      <c r="U42" s="178" t="s">
        <v>725</v>
      </c>
      <c r="V42" s="178" t="s">
        <v>687</v>
      </c>
      <c r="W42" s="178" t="s">
        <v>688</v>
      </c>
      <c r="X42" s="178" t="s">
        <v>687</v>
      </c>
      <c r="Y42" s="178" t="s">
        <v>688</v>
      </c>
      <c r="Z42" s="514" t="s">
        <v>520</v>
      </c>
      <c r="AA42" s="515"/>
      <c r="AB42" s="535" t="s">
        <v>760</v>
      </c>
    </row>
    <row r="43" spans="1:28">
      <c r="A43" s="371">
        <v>5</v>
      </c>
      <c r="B43" s="83" t="s">
        <v>44</v>
      </c>
      <c r="C43" s="370">
        <v>8051500</v>
      </c>
      <c r="D43" s="461" t="s">
        <v>187</v>
      </c>
      <c r="E43" s="63" t="s">
        <v>566</v>
      </c>
      <c r="F43" s="460" t="s">
        <v>581</v>
      </c>
      <c r="G43" s="388" t="s">
        <v>395</v>
      </c>
      <c r="H43" s="388" t="s">
        <v>695</v>
      </c>
      <c r="I43" s="388" t="s">
        <v>692</v>
      </c>
      <c r="J43" s="179">
        <v>520</v>
      </c>
      <c r="K43" s="179">
        <v>8.1999999999999993</v>
      </c>
      <c r="L43" s="181" t="s">
        <v>721</v>
      </c>
      <c r="M43" s="183">
        <f t="shared" si="0"/>
        <v>1</v>
      </c>
      <c r="N43" s="389">
        <v>763</v>
      </c>
      <c r="O43" s="387" t="s">
        <v>687</v>
      </c>
      <c r="P43" s="387" t="s">
        <v>687</v>
      </c>
      <c r="Q43" s="387" t="s">
        <v>687</v>
      </c>
      <c r="R43" s="387" t="s">
        <v>688</v>
      </c>
      <c r="S43" s="181" t="s">
        <v>687</v>
      </c>
      <c r="T43" s="178" t="s">
        <v>688</v>
      </c>
      <c r="U43" s="380" t="s">
        <v>725</v>
      </c>
      <c r="V43" s="178" t="s">
        <v>688</v>
      </c>
      <c r="W43" s="182" t="s">
        <v>687</v>
      </c>
      <c r="X43" s="178" t="s">
        <v>688</v>
      </c>
      <c r="Y43" s="178" t="s">
        <v>687</v>
      </c>
      <c r="Z43" s="514" t="s">
        <v>520</v>
      </c>
      <c r="AA43" s="515"/>
      <c r="AB43" s="516" t="s">
        <v>727</v>
      </c>
    </row>
    <row r="44" spans="1:28">
      <c r="A44" s="371">
        <v>5</v>
      </c>
      <c r="B44" s="83" t="s">
        <v>44</v>
      </c>
      <c r="C44" s="370">
        <v>8057200</v>
      </c>
      <c r="D44" s="461" t="s">
        <v>189</v>
      </c>
      <c r="E44" s="63" t="s">
        <v>566</v>
      </c>
      <c r="F44" s="460" t="s">
        <v>582</v>
      </c>
      <c r="G44" s="388" t="s">
        <v>393</v>
      </c>
      <c r="H44" s="388" t="s">
        <v>696</v>
      </c>
      <c r="I44" s="388" t="s">
        <v>692</v>
      </c>
      <c r="J44" s="179">
        <v>440</v>
      </c>
      <c r="K44" s="179">
        <v>7</v>
      </c>
      <c r="L44" s="181" t="s">
        <v>722</v>
      </c>
      <c r="M44" s="183">
        <f t="shared" si="0"/>
        <v>1.2</v>
      </c>
      <c r="N44" s="389">
        <v>173</v>
      </c>
      <c r="O44" s="387" t="s">
        <v>687</v>
      </c>
      <c r="P44" s="387" t="s">
        <v>687</v>
      </c>
      <c r="Q44" s="387" t="s">
        <v>687</v>
      </c>
      <c r="R44" s="387" t="s">
        <v>688</v>
      </c>
      <c r="S44" s="181" t="s">
        <v>687</v>
      </c>
      <c r="T44" s="182" t="s">
        <v>725</v>
      </c>
      <c r="U44" s="178" t="s">
        <v>687</v>
      </c>
      <c r="V44" s="182" t="s">
        <v>687</v>
      </c>
      <c r="W44" s="178"/>
      <c r="X44" s="182" t="s">
        <v>687</v>
      </c>
      <c r="Y44" s="178"/>
      <c r="Z44" s="514" t="s">
        <v>520</v>
      </c>
      <c r="AA44" s="515" t="s">
        <v>727</v>
      </c>
      <c r="AB44" s="516"/>
    </row>
    <row r="45" spans="1:28">
      <c r="A45" s="371">
        <v>6</v>
      </c>
      <c r="B45" s="83" t="s">
        <v>277</v>
      </c>
      <c r="C45" s="370">
        <v>9505800</v>
      </c>
      <c r="D45" s="461" t="s">
        <v>279</v>
      </c>
      <c r="E45" s="63" t="s">
        <v>567</v>
      </c>
      <c r="F45" s="460" t="s">
        <v>581</v>
      </c>
      <c r="G45" s="388" t="s">
        <v>395</v>
      </c>
      <c r="H45" s="388">
        <v>23</v>
      </c>
      <c r="I45" s="388" t="s">
        <v>692</v>
      </c>
      <c r="J45" s="179">
        <v>460</v>
      </c>
      <c r="K45" s="179">
        <v>7</v>
      </c>
      <c r="L45" s="181" t="s">
        <v>720</v>
      </c>
      <c r="M45" s="183">
        <f t="shared" si="0"/>
        <v>0.8</v>
      </c>
      <c r="N45" s="389">
        <v>615</v>
      </c>
      <c r="O45" s="387" t="s">
        <v>687</v>
      </c>
      <c r="P45" s="387" t="s">
        <v>687</v>
      </c>
      <c r="Q45" s="387" t="s">
        <v>687</v>
      </c>
      <c r="R45" s="387" t="s">
        <v>687</v>
      </c>
      <c r="S45" s="181" t="s">
        <v>688</v>
      </c>
      <c r="T45" s="182" t="s">
        <v>687</v>
      </c>
      <c r="U45" s="380" t="s">
        <v>687</v>
      </c>
      <c r="V45" s="380" t="s">
        <v>725</v>
      </c>
      <c r="W45" s="178" t="s">
        <v>687</v>
      </c>
      <c r="X45" s="182" t="s">
        <v>688</v>
      </c>
      <c r="Y45" s="178" t="s">
        <v>687</v>
      </c>
      <c r="Z45" s="514" t="s">
        <v>520</v>
      </c>
      <c r="AA45" s="515"/>
      <c r="AB45" s="520" t="s">
        <v>759</v>
      </c>
    </row>
    <row r="46" spans="1:28">
      <c r="A46" s="371">
        <v>6</v>
      </c>
      <c r="B46" s="83" t="s">
        <v>52</v>
      </c>
      <c r="C46" s="370">
        <v>10168000</v>
      </c>
      <c r="D46" s="461" t="s">
        <v>283</v>
      </c>
      <c r="E46" s="63" t="s">
        <v>568</v>
      </c>
      <c r="F46" s="460" t="s">
        <v>582</v>
      </c>
      <c r="G46" s="388" t="s">
        <v>393</v>
      </c>
      <c r="H46" s="388">
        <v>19</v>
      </c>
      <c r="I46" s="388" t="s">
        <v>697</v>
      </c>
      <c r="J46" s="179">
        <v>24</v>
      </c>
      <c r="K46" s="179">
        <v>0.8</v>
      </c>
      <c r="L46" s="181" t="s">
        <v>720</v>
      </c>
      <c r="M46" s="183">
        <f t="shared" si="0"/>
        <v>0.8</v>
      </c>
      <c r="N46" s="389">
        <v>117</v>
      </c>
      <c r="O46" s="387" t="s">
        <v>687</v>
      </c>
      <c r="P46" s="387" t="s">
        <v>687</v>
      </c>
      <c r="Q46" s="387" t="s">
        <v>687</v>
      </c>
      <c r="R46" s="387" t="s">
        <v>688</v>
      </c>
      <c r="S46" s="181" t="s">
        <v>687</v>
      </c>
      <c r="T46" s="182" t="s">
        <v>687</v>
      </c>
      <c r="U46" s="178"/>
      <c r="V46" s="182" t="s">
        <v>687</v>
      </c>
      <c r="W46" s="178"/>
      <c r="X46" s="182" t="s">
        <v>687</v>
      </c>
      <c r="Y46" s="178"/>
      <c r="Z46" s="517"/>
      <c r="AA46" s="518"/>
      <c r="AB46" s="519"/>
    </row>
    <row r="47" spans="1:28">
      <c r="A47" s="371">
        <v>6</v>
      </c>
      <c r="B47" s="83" t="s">
        <v>52</v>
      </c>
      <c r="C47" s="370">
        <v>10172200</v>
      </c>
      <c r="D47" s="461" t="s">
        <v>683</v>
      </c>
      <c r="E47" s="63" t="s">
        <v>568</v>
      </c>
      <c r="F47" s="460" t="s">
        <v>581</v>
      </c>
      <c r="G47" s="388" t="s">
        <v>395</v>
      </c>
      <c r="H47" s="388">
        <v>19</v>
      </c>
      <c r="I47" s="388" t="s">
        <v>692</v>
      </c>
      <c r="J47" s="179">
        <v>34</v>
      </c>
      <c r="K47" s="179">
        <v>1.2</v>
      </c>
      <c r="L47" s="181" t="s">
        <v>721</v>
      </c>
      <c r="M47" s="183">
        <f t="shared" si="0"/>
        <v>1</v>
      </c>
      <c r="N47" s="389">
        <v>18.7</v>
      </c>
      <c r="O47" s="387" t="s">
        <v>688</v>
      </c>
      <c r="P47" s="387" t="s">
        <v>688</v>
      </c>
      <c r="Q47" s="387" t="s">
        <v>688</v>
      </c>
      <c r="R47" s="387" t="s">
        <v>688</v>
      </c>
      <c r="S47" s="181" t="s">
        <v>687</v>
      </c>
      <c r="T47" s="178" t="s">
        <v>726</v>
      </c>
      <c r="U47" s="182" t="s">
        <v>688</v>
      </c>
      <c r="V47" s="178" t="s">
        <v>688</v>
      </c>
      <c r="W47" s="178" t="s">
        <v>688</v>
      </c>
      <c r="X47" s="178" t="s">
        <v>688</v>
      </c>
      <c r="Y47" s="182" t="s">
        <v>688</v>
      </c>
      <c r="Z47" s="514" t="s">
        <v>520</v>
      </c>
      <c r="AA47" s="515" t="s">
        <v>727</v>
      </c>
      <c r="AB47" s="516"/>
    </row>
    <row r="48" spans="1:28">
      <c r="A48" s="371">
        <v>6</v>
      </c>
      <c r="B48" s="83" t="s">
        <v>53</v>
      </c>
      <c r="C48" s="370">
        <v>8227000</v>
      </c>
      <c r="D48" s="461" t="s">
        <v>429</v>
      </c>
      <c r="E48" s="63" t="s">
        <v>571</v>
      </c>
      <c r="F48" s="460" t="s">
        <v>581</v>
      </c>
      <c r="G48" s="388" t="s">
        <v>402</v>
      </c>
      <c r="H48" s="388">
        <v>21</v>
      </c>
      <c r="I48" s="388" t="s">
        <v>692</v>
      </c>
      <c r="J48" s="179">
        <v>560</v>
      </c>
      <c r="K48" s="179">
        <v>10.6</v>
      </c>
      <c r="L48" s="181" t="s">
        <v>720</v>
      </c>
      <c r="M48" s="183">
        <f t="shared" si="0"/>
        <v>0.8</v>
      </c>
      <c r="N48" s="389">
        <v>1330</v>
      </c>
      <c r="O48" s="387" t="s">
        <v>687</v>
      </c>
      <c r="P48" s="387" t="s">
        <v>687</v>
      </c>
      <c r="Q48" s="387" t="s">
        <v>687</v>
      </c>
      <c r="R48" s="387"/>
      <c r="S48" s="181"/>
      <c r="T48" s="178" t="s">
        <v>687</v>
      </c>
      <c r="U48" s="380" t="s">
        <v>725</v>
      </c>
      <c r="V48" s="178" t="s">
        <v>688</v>
      </c>
      <c r="W48" s="178" t="s">
        <v>687</v>
      </c>
      <c r="X48" s="178" t="s">
        <v>688</v>
      </c>
      <c r="Y48" s="178" t="s">
        <v>687</v>
      </c>
      <c r="Z48" s="514" t="s">
        <v>520</v>
      </c>
      <c r="AA48" s="515"/>
      <c r="AB48" s="516" t="s">
        <v>727</v>
      </c>
    </row>
    <row r="49" spans="1:31">
      <c r="A49" s="371">
        <v>7</v>
      </c>
      <c r="B49" s="83" t="s">
        <v>77</v>
      </c>
      <c r="C49" s="370">
        <v>12464770</v>
      </c>
      <c r="D49" s="461" t="s">
        <v>390</v>
      </c>
      <c r="E49" s="63" t="s">
        <v>572</v>
      </c>
      <c r="F49" s="460" t="s">
        <v>581</v>
      </c>
      <c r="G49" s="388" t="s">
        <v>395</v>
      </c>
      <c r="H49" s="388">
        <v>10</v>
      </c>
      <c r="I49" s="388" t="s">
        <v>692</v>
      </c>
      <c r="J49" s="179">
        <v>192</v>
      </c>
      <c r="K49" s="179">
        <v>3.8</v>
      </c>
      <c r="L49" s="181" t="s">
        <v>720</v>
      </c>
      <c r="M49" s="183">
        <f t="shared" si="0"/>
        <v>0.8</v>
      </c>
      <c r="N49" s="389">
        <v>1190</v>
      </c>
      <c r="O49" s="387" t="s">
        <v>687</v>
      </c>
      <c r="P49" s="387" t="s">
        <v>687</v>
      </c>
      <c r="Q49" s="387" t="s">
        <v>687</v>
      </c>
      <c r="R49" s="387"/>
      <c r="S49" s="387" t="s">
        <v>688</v>
      </c>
      <c r="T49" s="178" t="s">
        <v>687</v>
      </c>
      <c r="U49" s="380" t="s">
        <v>725</v>
      </c>
      <c r="V49" s="182" t="s">
        <v>687</v>
      </c>
      <c r="W49" s="178" t="s">
        <v>688</v>
      </c>
      <c r="X49" s="178" t="s">
        <v>687</v>
      </c>
      <c r="Y49" s="178" t="s">
        <v>688</v>
      </c>
      <c r="Z49" s="514" t="s">
        <v>520</v>
      </c>
      <c r="AA49" s="515"/>
      <c r="AB49" s="516" t="s">
        <v>727</v>
      </c>
    </row>
    <row r="50" spans="1:31">
      <c r="A50" s="371">
        <v>7</v>
      </c>
      <c r="B50" s="83" t="s">
        <v>77</v>
      </c>
      <c r="C50" s="370">
        <v>12505450</v>
      </c>
      <c r="D50" s="461" t="s">
        <v>392</v>
      </c>
      <c r="E50" s="63" t="s">
        <v>572</v>
      </c>
      <c r="F50" s="460" t="s">
        <v>583</v>
      </c>
      <c r="G50" s="388" t="s">
        <v>395</v>
      </c>
      <c r="H50" s="388">
        <v>10</v>
      </c>
      <c r="I50" s="388" t="s">
        <v>692</v>
      </c>
      <c r="J50" s="179">
        <v>360</v>
      </c>
      <c r="K50" s="179">
        <v>6</v>
      </c>
      <c r="L50" s="181" t="s">
        <v>720</v>
      </c>
      <c r="M50" s="183">
        <f t="shared" si="0"/>
        <v>0.8</v>
      </c>
      <c r="N50" s="389">
        <v>160</v>
      </c>
      <c r="O50" s="387" t="s">
        <v>687</v>
      </c>
      <c r="P50" s="387" t="s">
        <v>687</v>
      </c>
      <c r="Q50" s="387" t="s">
        <v>687</v>
      </c>
      <c r="R50" s="387"/>
      <c r="S50" s="181"/>
      <c r="T50" s="178" t="s">
        <v>687</v>
      </c>
      <c r="U50" s="380" t="s">
        <v>725</v>
      </c>
      <c r="V50" s="178"/>
      <c r="W50" s="182" t="s">
        <v>687</v>
      </c>
      <c r="X50" s="178"/>
      <c r="Y50" s="178" t="s">
        <v>687</v>
      </c>
      <c r="Z50" s="514" t="s">
        <v>520</v>
      </c>
      <c r="AA50" s="515"/>
      <c r="AB50" s="516" t="s">
        <v>727</v>
      </c>
    </row>
    <row r="51" spans="1:31">
      <c r="A51" s="371">
        <v>7</v>
      </c>
      <c r="B51" s="83" t="s">
        <v>242</v>
      </c>
      <c r="C51" s="370">
        <v>12056500</v>
      </c>
      <c r="D51" s="461" t="s">
        <v>684</v>
      </c>
      <c r="E51" s="63" t="s">
        <v>572</v>
      </c>
      <c r="F51" s="460" t="s">
        <v>581</v>
      </c>
      <c r="G51" s="388" t="s">
        <v>402</v>
      </c>
      <c r="H51" s="388">
        <v>1</v>
      </c>
      <c r="I51" s="388" t="s">
        <v>692</v>
      </c>
      <c r="J51" s="179">
        <v>156</v>
      </c>
      <c r="K51" s="179">
        <v>2.8</v>
      </c>
      <c r="L51" s="181" t="s">
        <v>720</v>
      </c>
      <c r="M51" s="183">
        <f t="shared" si="0"/>
        <v>0.8</v>
      </c>
      <c r="N51" s="389">
        <v>147</v>
      </c>
      <c r="O51" s="387" t="s">
        <v>688</v>
      </c>
      <c r="P51" s="387" t="s">
        <v>688</v>
      </c>
      <c r="Q51" s="387" t="s">
        <v>688</v>
      </c>
      <c r="R51" s="387" t="s">
        <v>688</v>
      </c>
      <c r="S51" s="181"/>
      <c r="T51" s="178" t="s">
        <v>688</v>
      </c>
      <c r="U51" s="178" t="s">
        <v>726</v>
      </c>
      <c r="V51" s="178" t="s">
        <v>688</v>
      </c>
      <c r="W51" s="178" t="s">
        <v>688</v>
      </c>
      <c r="X51" s="178" t="s">
        <v>688</v>
      </c>
      <c r="Y51" s="178" t="s">
        <v>688</v>
      </c>
      <c r="Z51" s="514" t="s">
        <v>520</v>
      </c>
      <c r="AA51" s="515"/>
      <c r="AB51" s="516" t="s">
        <v>727</v>
      </c>
    </row>
    <row r="52" spans="1:31">
      <c r="A52" s="371">
        <v>7</v>
      </c>
      <c r="B52" s="83" t="s">
        <v>242</v>
      </c>
      <c r="C52" s="370">
        <v>12128000</v>
      </c>
      <c r="D52" s="461" t="s">
        <v>246</v>
      </c>
      <c r="E52" s="63" t="s">
        <v>572</v>
      </c>
      <c r="F52" s="460" t="s">
        <v>582</v>
      </c>
      <c r="G52" s="460" t="s">
        <v>395</v>
      </c>
      <c r="H52" s="388">
        <v>2</v>
      </c>
      <c r="I52" s="388" t="s">
        <v>692</v>
      </c>
      <c r="J52" s="179">
        <v>86</v>
      </c>
      <c r="K52" s="179">
        <v>1.6</v>
      </c>
      <c r="L52" s="181" t="s">
        <v>720</v>
      </c>
      <c r="M52" s="183">
        <f t="shared" si="0"/>
        <v>0.8</v>
      </c>
      <c r="N52" s="389">
        <v>29.2</v>
      </c>
      <c r="O52" s="387" t="s">
        <v>687</v>
      </c>
      <c r="P52" s="387" t="s">
        <v>687</v>
      </c>
      <c r="Q52" s="387" t="s">
        <v>687</v>
      </c>
      <c r="R52" s="387" t="s">
        <v>688</v>
      </c>
      <c r="S52" s="181" t="s">
        <v>687</v>
      </c>
      <c r="T52" s="182" t="s">
        <v>687</v>
      </c>
      <c r="U52" s="178"/>
      <c r="V52" s="178" t="s">
        <v>687</v>
      </c>
      <c r="W52" s="178"/>
      <c r="X52" s="182" t="s">
        <v>687</v>
      </c>
      <c r="Y52" s="178"/>
      <c r="Z52" s="517"/>
      <c r="AA52" s="518"/>
      <c r="AB52" s="519"/>
    </row>
    <row r="53" spans="1:31">
      <c r="A53" s="372">
        <v>7</v>
      </c>
      <c r="B53" s="88" t="s">
        <v>55</v>
      </c>
      <c r="C53" s="373">
        <v>13092747</v>
      </c>
      <c r="D53" s="462" t="s">
        <v>269</v>
      </c>
      <c r="E53" s="462" t="s">
        <v>573</v>
      </c>
      <c r="F53" s="463" t="s">
        <v>583</v>
      </c>
      <c r="G53" s="463" t="s">
        <v>395</v>
      </c>
      <c r="H53" s="388">
        <v>12</v>
      </c>
      <c r="I53" s="388" t="s">
        <v>692</v>
      </c>
      <c r="J53" s="179">
        <v>300</v>
      </c>
      <c r="K53" s="179">
        <v>4.4000000000000004</v>
      </c>
      <c r="L53" s="183" t="s">
        <v>720</v>
      </c>
      <c r="M53" s="183">
        <f t="shared" si="0"/>
        <v>0.8</v>
      </c>
      <c r="N53" s="389">
        <v>623</v>
      </c>
      <c r="O53" s="387" t="s">
        <v>687</v>
      </c>
      <c r="P53" s="387" t="s">
        <v>687</v>
      </c>
      <c r="Q53" s="387" t="s">
        <v>687</v>
      </c>
      <c r="R53" s="387" t="s">
        <v>688</v>
      </c>
      <c r="S53" s="181" t="s">
        <v>687</v>
      </c>
      <c r="T53" s="179"/>
      <c r="U53" s="381" t="s">
        <v>725</v>
      </c>
      <c r="V53" s="179"/>
      <c r="W53" s="179" t="s">
        <v>687</v>
      </c>
      <c r="X53" s="179"/>
      <c r="Y53" s="184" t="s">
        <v>687</v>
      </c>
      <c r="Z53" s="514" t="s">
        <v>520</v>
      </c>
      <c r="AA53" s="515"/>
      <c r="AB53" s="516" t="s">
        <v>727</v>
      </c>
    </row>
    <row r="54" spans="1:31">
      <c r="A54" s="371">
        <v>7</v>
      </c>
      <c r="B54" s="83" t="s">
        <v>200</v>
      </c>
      <c r="C54" s="370">
        <v>14205400</v>
      </c>
      <c r="D54" s="461" t="s">
        <v>487</v>
      </c>
      <c r="E54" s="63" t="s">
        <v>574</v>
      </c>
      <c r="F54" s="460" t="s">
        <v>581</v>
      </c>
      <c r="G54" s="388" t="s">
        <v>395</v>
      </c>
      <c r="H54" s="388">
        <v>3</v>
      </c>
      <c r="I54" s="388" t="s">
        <v>692</v>
      </c>
      <c r="J54" s="179">
        <v>90</v>
      </c>
      <c r="K54" s="179">
        <v>2.2000000000000002</v>
      </c>
      <c r="L54" s="181" t="s">
        <v>720</v>
      </c>
      <c r="M54" s="183">
        <f t="shared" si="0"/>
        <v>0.8</v>
      </c>
      <c r="N54" s="389">
        <v>32.9</v>
      </c>
      <c r="O54" s="387" t="s">
        <v>687</v>
      </c>
      <c r="P54" s="387" t="s">
        <v>687</v>
      </c>
      <c r="Q54" s="387" t="s">
        <v>687</v>
      </c>
      <c r="R54" s="387" t="s">
        <v>688</v>
      </c>
      <c r="S54" s="181" t="s">
        <v>687</v>
      </c>
      <c r="T54" s="178" t="s">
        <v>725</v>
      </c>
      <c r="U54" s="178" t="s">
        <v>687</v>
      </c>
      <c r="V54" s="178" t="s">
        <v>688</v>
      </c>
      <c r="W54" s="182" t="s">
        <v>687</v>
      </c>
      <c r="X54" s="178" t="s">
        <v>688</v>
      </c>
      <c r="Y54" s="178" t="s">
        <v>687</v>
      </c>
      <c r="Z54" s="514" t="s">
        <v>520</v>
      </c>
      <c r="AA54" s="515" t="s">
        <v>727</v>
      </c>
      <c r="AB54" s="516"/>
    </row>
    <row r="55" spans="1:31">
      <c r="A55" s="371">
        <v>7</v>
      </c>
      <c r="B55" s="83" t="s">
        <v>200</v>
      </c>
      <c r="C55" s="370">
        <v>14206950</v>
      </c>
      <c r="D55" s="461" t="s">
        <v>206</v>
      </c>
      <c r="E55" s="63" t="s">
        <v>574</v>
      </c>
      <c r="F55" s="460" t="s">
        <v>582</v>
      </c>
      <c r="G55" s="388" t="s">
        <v>393</v>
      </c>
      <c r="H55" s="388">
        <v>3</v>
      </c>
      <c r="I55" s="388" t="s">
        <v>692</v>
      </c>
      <c r="J55" s="179">
        <v>50</v>
      </c>
      <c r="K55" s="179">
        <v>1.2</v>
      </c>
      <c r="L55" s="181" t="s">
        <v>720</v>
      </c>
      <c r="M55" s="183">
        <f t="shared" si="0"/>
        <v>0.8</v>
      </c>
      <c r="N55" s="389">
        <v>80.7</v>
      </c>
      <c r="O55" s="387" t="s">
        <v>687</v>
      </c>
      <c r="P55" s="387" t="s">
        <v>687</v>
      </c>
      <c r="Q55" s="387" t="s">
        <v>687</v>
      </c>
      <c r="R55" s="387" t="s">
        <v>688</v>
      </c>
      <c r="S55" s="181" t="s">
        <v>687</v>
      </c>
      <c r="T55" s="182" t="s">
        <v>687</v>
      </c>
      <c r="U55" s="380" t="s">
        <v>725</v>
      </c>
      <c r="V55" s="182" t="s">
        <v>687</v>
      </c>
      <c r="W55" s="178"/>
      <c r="X55" s="182" t="s">
        <v>687</v>
      </c>
      <c r="Y55" s="178"/>
      <c r="Z55" s="514" t="s">
        <v>520</v>
      </c>
      <c r="AA55" s="515"/>
      <c r="AB55" s="516" t="s">
        <v>727</v>
      </c>
    </row>
    <row r="56" spans="1:31">
      <c r="A56" s="371">
        <v>8</v>
      </c>
      <c r="B56" s="83" t="s">
        <v>56</v>
      </c>
      <c r="C56" s="370">
        <v>11447360</v>
      </c>
      <c r="D56" s="461" t="s">
        <v>250</v>
      </c>
      <c r="E56" s="63" t="s">
        <v>575</v>
      </c>
      <c r="F56" s="460" t="s">
        <v>582</v>
      </c>
      <c r="G56" s="388" t="s">
        <v>395</v>
      </c>
      <c r="H56" s="388">
        <v>7</v>
      </c>
      <c r="I56" s="388" t="s">
        <v>693</v>
      </c>
      <c r="J56" s="179">
        <v>24</v>
      </c>
      <c r="K56" s="179">
        <v>1</v>
      </c>
      <c r="L56" s="181" t="s">
        <v>720</v>
      </c>
      <c r="M56" s="183">
        <f t="shared" si="0"/>
        <v>0.8</v>
      </c>
      <c r="N56" s="389">
        <v>81.5</v>
      </c>
      <c r="O56" s="387" t="s">
        <v>687</v>
      </c>
      <c r="P56" s="387" t="s">
        <v>687</v>
      </c>
      <c r="Q56" s="387" t="s">
        <v>687</v>
      </c>
      <c r="R56" s="387" t="s">
        <v>688</v>
      </c>
      <c r="S56" s="181" t="s">
        <v>687</v>
      </c>
      <c r="T56" s="178"/>
      <c r="U56" s="182" t="s">
        <v>687</v>
      </c>
      <c r="V56" s="178"/>
      <c r="W56" s="178" t="s">
        <v>687</v>
      </c>
      <c r="X56" s="178"/>
      <c r="Y56" s="182" t="s">
        <v>687</v>
      </c>
      <c r="Z56" s="517"/>
      <c r="AA56" s="518"/>
      <c r="AB56" s="519"/>
    </row>
    <row r="57" spans="1:31">
      <c r="A57" s="371">
        <v>8</v>
      </c>
      <c r="B57" s="83" t="s">
        <v>45</v>
      </c>
      <c r="C57" s="370">
        <v>11273500</v>
      </c>
      <c r="D57" s="461" t="s">
        <v>172</v>
      </c>
      <c r="E57" s="63" t="s">
        <v>575</v>
      </c>
      <c r="F57" s="460" t="s">
        <v>583</v>
      </c>
      <c r="G57" s="460" t="s">
        <v>395</v>
      </c>
      <c r="H57" s="388">
        <v>5</v>
      </c>
      <c r="I57" s="388" t="s">
        <v>693</v>
      </c>
      <c r="J57" s="179">
        <v>240</v>
      </c>
      <c r="K57" s="179">
        <v>4</v>
      </c>
      <c r="L57" s="181" t="s">
        <v>721</v>
      </c>
      <c r="M57" s="183">
        <f t="shared" si="0"/>
        <v>1</v>
      </c>
      <c r="N57" s="389">
        <v>3620</v>
      </c>
      <c r="O57" s="387" t="s">
        <v>687</v>
      </c>
      <c r="P57" s="387" t="s">
        <v>687</v>
      </c>
      <c r="Q57" s="387" t="s">
        <v>687</v>
      </c>
      <c r="R57" s="387" t="s">
        <v>688</v>
      </c>
      <c r="S57" s="181" t="s">
        <v>687</v>
      </c>
      <c r="T57" s="178" t="s">
        <v>687</v>
      </c>
      <c r="U57" s="178"/>
      <c r="V57" s="182" t="s">
        <v>687</v>
      </c>
      <c r="W57" s="178"/>
      <c r="X57" s="178" t="s">
        <v>687</v>
      </c>
      <c r="Y57" s="178"/>
      <c r="Z57" s="517"/>
      <c r="AA57" s="518"/>
      <c r="AB57" s="519"/>
    </row>
    <row r="58" spans="1:31">
      <c r="A58" s="371">
        <v>8</v>
      </c>
      <c r="B58" s="83" t="s">
        <v>45</v>
      </c>
      <c r="C58" s="370">
        <v>11274538</v>
      </c>
      <c r="D58" s="461" t="s">
        <v>174</v>
      </c>
      <c r="E58" s="63" t="s">
        <v>575</v>
      </c>
      <c r="F58" s="460" t="s">
        <v>583</v>
      </c>
      <c r="G58" s="460" t="s">
        <v>395</v>
      </c>
      <c r="H58" s="388">
        <v>5</v>
      </c>
      <c r="I58" s="388" t="s">
        <v>693</v>
      </c>
      <c r="J58" s="179">
        <v>240</v>
      </c>
      <c r="K58" s="179">
        <v>3.6</v>
      </c>
      <c r="L58" s="181" t="s">
        <v>720</v>
      </c>
      <c r="M58" s="183">
        <f t="shared" si="0"/>
        <v>0.8</v>
      </c>
      <c r="N58" s="389">
        <v>27.9</v>
      </c>
      <c r="O58" s="387" t="s">
        <v>687</v>
      </c>
      <c r="P58" s="387" t="s">
        <v>687</v>
      </c>
      <c r="Q58" s="387" t="s">
        <v>687</v>
      </c>
      <c r="R58" s="387" t="s">
        <v>688</v>
      </c>
      <c r="S58" s="181" t="s">
        <v>687</v>
      </c>
      <c r="T58" s="178"/>
      <c r="U58" s="178" t="s">
        <v>687</v>
      </c>
      <c r="V58" s="178"/>
      <c r="W58" s="182" t="s">
        <v>687</v>
      </c>
      <c r="X58" s="178"/>
      <c r="Y58" s="178" t="s">
        <v>687</v>
      </c>
      <c r="Z58" s="517"/>
      <c r="AA58" s="518"/>
      <c r="AB58" s="519"/>
    </row>
    <row r="59" spans="1:31">
      <c r="A59" s="371">
        <v>8</v>
      </c>
      <c r="B59" s="83" t="s">
        <v>45</v>
      </c>
      <c r="C59" s="370">
        <v>11335000</v>
      </c>
      <c r="D59" s="461" t="s">
        <v>178</v>
      </c>
      <c r="E59" s="63" t="s">
        <v>575</v>
      </c>
      <c r="F59" s="460" t="s">
        <v>581</v>
      </c>
      <c r="G59" s="388" t="s">
        <v>402</v>
      </c>
      <c r="H59" s="388">
        <v>7</v>
      </c>
      <c r="I59" s="388" t="s">
        <v>692</v>
      </c>
      <c r="J59" s="179">
        <v>82</v>
      </c>
      <c r="K59" s="179">
        <v>1.8</v>
      </c>
      <c r="L59" s="181" t="s">
        <v>720</v>
      </c>
      <c r="M59" s="183">
        <f t="shared" si="0"/>
        <v>0.8</v>
      </c>
      <c r="N59" s="389">
        <v>1390</v>
      </c>
      <c r="O59" s="387" t="s">
        <v>687</v>
      </c>
      <c r="P59" s="387" t="s">
        <v>687</v>
      </c>
      <c r="Q59" s="387" t="s">
        <v>687</v>
      </c>
      <c r="R59" s="387" t="s">
        <v>688</v>
      </c>
      <c r="S59" s="181" t="s">
        <v>687</v>
      </c>
      <c r="T59" s="178" t="s">
        <v>688</v>
      </c>
      <c r="U59" s="380" t="s">
        <v>725</v>
      </c>
      <c r="V59" s="178" t="s">
        <v>688</v>
      </c>
      <c r="W59" s="178" t="s">
        <v>687</v>
      </c>
      <c r="X59" s="178" t="s">
        <v>688</v>
      </c>
      <c r="Y59" s="178" t="s">
        <v>687</v>
      </c>
      <c r="Z59" s="514" t="s">
        <v>520</v>
      </c>
      <c r="AA59" s="515"/>
      <c r="AB59" s="516" t="s">
        <v>727</v>
      </c>
    </row>
    <row r="60" spans="1:31" ht="13.5" thickBot="1">
      <c r="A60" s="375">
        <v>8</v>
      </c>
      <c r="B60" s="376" t="s">
        <v>46</v>
      </c>
      <c r="C60" s="377">
        <v>11049400</v>
      </c>
      <c r="D60" s="558" t="s">
        <v>294</v>
      </c>
      <c r="E60" s="378" t="s">
        <v>576</v>
      </c>
      <c r="F60" s="464" t="s">
        <v>581</v>
      </c>
      <c r="G60" s="392" t="s">
        <v>402</v>
      </c>
      <c r="H60" s="392">
        <v>8</v>
      </c>
      <c r="I60" s="392" t="s">
        <v>692</v>
      </c>
      <c r="J60" s="180">
        <v>240</v>
      </c>
      <c r="K60" s="465">
        <v>4</v>
      </c>
      <c r="L60" s="185" t="s">
        <v>721</v>
      </c>
      <c r="M60" s="185">
        <f t="shared" si="0"/>
        <v>1</v>
      </c>
      <c r="N60" s="393">
        <v>452</v>
      </c>
      <c r="O60" s="394" t="s">
        <v>687</v>
      </c>
      <c r="P60" s="394" t="s">
        <v>687</v>
      </c>
      <c r="Q60" s="394" t="s">
        <v>687</v>
      </c>
      <c r="R60" s="394" t="s">
        <v>688</v>
      </c>
      <c r="S60" s="185" t="s">
        <v>687</v>
      </c>
      <c r="T60" s="180" t="s">
        <v>687</v>
      </c>
      <c r="U60" s="490" t="s">
        <v>725</v>
      </c>
      <c r="V60" s="180" t="s">
        <v>687</v>
      </c>
      <c r="W60" s="180" t="s">
        <v>688</v>
      </c>
      <c r="X60" s="180" t="s">
        <v>687</v>
      </c>
      <c r="Y60" s="180" t="s">
        <v>688</v>
      </c>
      <c r="Z60" s="521" t="s">
        <v>520</v>
      </c>
      <c r="AA60" s="522"/>
      <c r="AB60" s="523" t="s">
        <v>727</v>
      </c>
    </row>
    <row r="61" spans="1:31" ht="34.5" customHeight="1">
      <c r="A61" s="83"/>
      <c r="B61" s="83"/>
      <c r="C61" s="370"/>
      <c r="D61" s="379" t="s">
        <v>685</v>
      </c>
      <c r="F61" s="83"/>
      <c r="G61" s="83"/>
      <c r="J61" s="179"/>
      <c r="K61" s="179"/>
      <c r="L61" s="179"/>
      <c r="M61" s="179"/>
      <c r="O61" s="100"/>
      <c r="P61" s="100"/>
      <c r="Q61" s="100"/>
      <c r="R61" s="100"/>
      <c r="S61" s="100"/>
      <c r="T61" s="183"/>
      <c r="U61" s="183"/>
      <c r="Z61" s="210" t="s">
        <v>765</v>
      </c>
    </row>
    <row r="62" spans="1:31" ht="34.5" customHeight="1">
      <c r="A62" s="83"/>
      <c r="B62" s="83"/>
      <c r="C62" s="370"/>
      <c r="D62" s="379" t="s">
        <v>686</v>
      </c>
      <c r="F62" s="396"/>
      <c r="G62" s="183"/>
      <c r="T62" s="183"/>
      <c r="U62" s="183"/>
      <c r="V62" s="396"/>
      <c r="W62" s="396"/>
      <c r="X62" s="396"/>
      <c r="Y62" s="538"/>
      <c r="Z62" s="580" t="s">
        <v>758</v>
      </c>
      <c r="AA62" s="580"/>
      <c r="AB62" s="580"/>
      <c r="AC62" s="580"/>
      <c r="AD62" s="580"/>
      <c r="AE62" s="580"/>
    </row>
    <row r="63" spans="1:31">
      <c r="F63" s="396"/>
      <c r="G63" s="396"/>
      <c r="H63" s="100"/>
      <c r="I63" s="100"/>
      <c r="N63" s="100"/>
      <c r="T63" s="396"/>
      <c r="U63" s="396"/>
      <c r="V63" s="396"/>
      <c r="W63" s="396"/>
      <c r="X63" s="396"/>
      <c r="Y63" s="396"/>
    </row>
    <row r="65" spans="6:10" ht="13.5" customHeight="1">
      <c r="F65" s="210"/>
      <c r="G65" s="210"/>
      <c r="H65" s="210"/>
      <c r="I65" s="210"/>
      <c r="J65" s="210"/>
    </row>
  </sheetData>
  <autoFilter ref="Z2:AB60"/>
  <mergeCells count="5">
    <mergeCell ref="O1:S1"/>
    <mergeCell ref="AA1:AB1"/>
    <mergeCell ref="Z1:Z2"/>
    <mergeCell ref="T1:Y1"/>
    <mergeCell ref="Z62:AE62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136"/>
  <sheetViews>
    <sheetView workbookViewId="0">
      <pane xSplit="4" ySplit="2" topLeftCell="J3" activePane="bottomRight" state="frozen"/>
      <selection pane="topRight" activeCell="E1" sqref="E1"/>
      <selection pane="bottomLeft" activeCell="A3" sqref="A3"/>
      <selection pane="bottomRight"/>
    </sheetView>
  </sheetViews>
  <sheetFormatPr defaultRowHeight="12.75"/>
  <cols>
    <col min="1" max="1" width="7.140625" style="402" customWidth="1"/>
    <col min="2" max="2" width="9.5703125" style="402" customWidth="1"/>
    <col min="3" max="3" width="12.7109375" style="439" customWidth="1"/>
    <col min="4" max="4" width="37.85546875" style="434" customWidth="1"/>
    <col min="5" max="5" width="12.85546875" style="434" customWidth="1"/>
    <col min="6" max="6" width="9.5703125" style="402" customWidth="1"/>
    <col min="7" max="7" width="8.140625" style="402" customWidth="1"/>
    <col min="8" max="8" width="10.28515625" style="402" customWidth="1"/>
    <col min="9" max="9" width="7.85546875" style="402" customWidth="1"/>
    <col min="10" max="10" width="7.5703125" style="402" customWidth="1"/>
    <col min="11" max="11" width="9.7109375" style="536" customWidth="1"/>
    <col min="12" max="12" width="10.140625" style="402" customWidth="1"/>
    <col min="13" max="13" width="8.7109375" style="402" customWidth="1"/>
    <col min="14" max="14" width="11.140625" style="402" customWidth="1"/>
    <col min="15" max="16" width="8.42578125" style="402" customWidth="1"/>
    <col min="17" max="17" width="10.28515625" style="402" customWidth="1"/>
    <col min="18" max="16384" width="9.140625" style="402"/>
  </cols>
  <sheetData>
    <row r="1" spans="1:17" ht="51" customHeight="1" thickBot="1">
      <c r="A1" s="397"/>
      <c r="B1" s="397"/>
      <c r="C1" s="398"/>
      <c r="D1" s="399"/>
      <c r="E1" s="399"/>
      <c r="F1" s="397"/>
      <c r="G1" s="397"/>
      <c r="H1" s="581" t="s">
        <v>853</v>
      </c>
      <c r="I1" s="582"/>
      <c r="J1" s="582"/>
      <c r="K1" s="582"/>
      <c r="L1" s="582"/>
      <c r="M1" s="582"/>
      <c r="N1" s="583"/>
      <c r="O1" s="400"/>
      <c r="P1" s="400"/>
      <c r="Q1" s="401" t="s">
        <v>852</v>
      </c>
    </row>
    <row r="2" spans="1:17" ht="83.25" customHeight="1" thickBot="1">
      <c r="A2" s="403" t="s">
        <v>57</v>
      </c>
      <c r="B2" s="404" t="s">
        <v>690</v>
      </c>
      <c r="C2" s="405" t="s">
        <v>577</v>
      </c>
      <c r="D2" s="406" t="s">
        <v>578</v>
      </c>
      <c r="E2" s="406" t="s">
        <v>495</v>
      </c>
      <c r="F2" s="404" t="s">
        <v>579</v>
      </c>
      <c r="G2" s="404" t="s">
        <v>580</v>
      </c>
      <c r="H2" s="407" t="s">
        <v>698</v>
      </c>
      <c r="I2" s="408" t="s">
        <v>699</v>
      </c>
      <c r="J2" s="408" t="s">
        <v>700</v>
      </c>
      <c r="K2" s="408" t="s">
        <v>701</v>
      </c>
      <c r="L2" s="408" t="s">
        <v>702</v>
      </c>
      <c r="M2" s="408" t="s">
        <v>703</v>
      </c>
      <c r="N2" s="408" t="s">
        <v>738</v>
      </c>
      <c r="O2" s="409" t="s">
        <v>704</v>
      </c>
      <c r="P2" s="410" t="s">
        <v>705</v>
      </c>
      <c r="Q2" s="411" t="s">
        <v>706</v>
      </c>
    </row>
    <row r="3" spans="1:17" ht="14.25">
      <c r="A3" s="412">
        <v>1</v>
      </c>
      <c r="B3" s="397" t="s">
        <v>11</v>
      </c>
      <c r="C3" s="398">
        <v>1170100</v>
      </c>
      <c r="D3" s="399" t="s">
        <v>149</v>
      </c>
      <c r="E3" s="413" t="s">
        <v>524</v>
      </c>
      <c r="F3" s="414" t="s">
        <v>581</v>
      </c>
      <c r="G3" s="415" t="s">
        <v>395</v>
      </c>
      <c r="H3" s="486">
        <v>3942.8864989721997</v>
      </c>
      <c r="I3" s="486">
        <v>0</v>
      </c>
      <c r="J3" s="486">
        <v>1145.32</v>
      </c>
      <c r="K3" s="486">
        <v>715.52194999999983</v>
      </c>
      <c r="L3" s="486">
        <v>2886.6487850495996</v>
      </c>
      <c r="M3" s="486">
        <v>787.13981999999987</v>
      </c>
      <c r="N3" s="486">
        <v>10425.26875942398</v>
      </c>
      <c r="O3" s="486">
        <v>0</v>
      </c>
      <c r="P3" s="486">
        <v>5316.8870673062302</v>
      </c>
      <c r="Q3" s="486">
        <v>15742.15582673021</v>
      </c>
    </row>
    <row r="4" spans="1:17" ht="14.25">
      <c r="A4" s="412">
        <v>1</v>
      </c>
      <c r="B4" s="397" t="s">
        <v>11</v>
      </c>
      <c r="C4" s="398">
        <v>1209710</v>
      </c>
      <c r="D4" s="399" t="s">
        <v>153</v>
      </c>
      <c r="E4" s="413" t="s">
        <v>524</v>
      </c>
      <c r="F4" s="416" t="s">
        <v>582</v>
      </c>
      <c r="G4" s="417" t="s">
        <v>395</v>
      </c>
      <c r="H4" s="486">
        <v>0</v>
      </c>
      <c r="I4" s="486">
        <v>0</v>
      </c>
      <c r="J4" s="486">
        <v>0</v>
      </c>
      <c r="K4" s="486">
        <v>0</v>
      </c>
      <c r="L4" s="486">
        <v>0</v>
      </c>
      <c r="M4" s="486">
        <v>0</v>
      </c>
      <c r="N4" s="486">
        <v>0</v>
      </c>
      <c r="O4" s="486">
        <v>0</v>
      </c>
      <c r="P4" s="486">
        <v>0</v>
      </c>
      <c r="Q4" s="486">
        <v>0</v>
      </c>
    </row>
    <row r="5" spans="1:17" ht="14.25">
      <c r="A5" s="412">
        <v>1</v>
      </c>
      <c r="B5" s="397" t="s">
        <v>50</v>
      </c>
      <c r="C5" s="398">
        <v>1464907</v>
      </c>
      <c r="D5" s="399" t="s">
        <v>449</v>
      </c>
      <c r="E5" s="413" t="s">
        <v>535</v>
      </c>
      <c r="F5" s="416" t="s">
        <v>582</v>
      </c>
      <c r="G5" s="415" t="s">
        <v>395</v>
      </c>
      <c r="H5" s="486">
        <v>0</v>
      </c>
      <c r="I5" s="486">
        <v>0</v>
      </c>
      <c r="J5" s="486">
        <v>0</v>
      </c>
      <c r="K5" s="486">
        <v>0</v>
      </c>
      <c r="L5" s="486">
        <v>0</v>
      </c>
      <c r="M5" s="486">
        <v>0</v>
      </c>
      <c r="N5" s="486">
        <v>0</v>
      </c>
      <c r="O5" s="486">
        <v>0</v>
      </c>
      <c r="P5" s="486">
        <v>0</v>
      </c>
      <c r="Q5" s="486">
        <v>0</v>
      </c>
    </row>
    <row r="6" spans="1:17" ht="14.25">
      <c r="A6" s="412">
        <v>1</v>
      </c>
      <c r="B6" s="397" t="s">
        <v>50</v>
      </c>
      <c r="C6" s="398">
        <v>1472157</v>
      </c>
      <c r="D6" s="399" t="s">
        <v>451</v>
      </c>
      <c r="E6" s="413" t="s">
        <v>535</v>
      </c>
      <c r="F6" s="416" t="s">
        <v>581</v>
      </c>
      <c r="G6" s="415" t="s">
        <v>395</v>
      </c>
      <c r="H6" s="486">
        <v>4031.2528451709595</v>
      </c>
      <c r="I6" s="486">
        <v>0</v>
      </c>
      <c r="J6" s="486">
        <v>902.88</v>
      </c>
      <c r="K6" s="486">
        <v>715.52194999999983</v>
      </c>
      <c r="L6" s="486">
        <v>2946.2406346079997</v>
      </c>
      <c r="M6" s="486">
        <v>803.96100000000001</v>
      </c>
      <c r="N6" s="486">
        <v>10339.842072756857</v>
      </c>
      <c r="O6" s="486">
        <v>3446.2693628498605</v>
      </c>
      <c r="P6" s="486">
        <v>3466.9313038263772</v>
      </c>
      <c r="Q6" s="486">
        <v>17253.042739433095</v>
      </c>
    </row>
    <row r="7" spans="1:17" ht="14.25">
      <c r="A7" s="412">
        <v>1</v>
      </c>
      <c r="B7" s="397" t="s">
        <v>10</v>
      </c>
      <c r="C7" s="398">
        <v>1349150</v>
      </c>
      <c r="D7" s="399" t="s">
        <v>217</v>
      </c>
      <c r="E7" s="413" t="s">
        <v>537</v>
      </c>
      <c r="F7" s="416" t="s">
        <v>583</v>
      </c>
      <c r="G7" s="417" t="s">
        <v>395</v>
      </c>
      <c r="H7" s="486">
        <v>3542.5525459850396</v>
      </c>
      <c r="I7" s="486">
        <v>0</v>
      </c>
      <c r="J7" s="486">
        <v>1003.1999999999999</v>
      </c>
      <c r="K7" s="486">
        <v>715.52194999999983</v>
      </c>
      <c r="L7" s="486">
        <v>2646.0184051872002</v>
      </c>
      <c r="M7" s="486">
        <v>719.55737999999997</v>
      </c>
      <c r="N7" s="486">
        <v>9489.5353092894638</v>
      </c>
      <c r="O7" s="486">
        <v>3511.1280644371018</v>
      </c>
      <c r="P7" s="486">
        <v>5720.2918844396891</v>
      </c>
      <c r="Q7" s="486">
        <v>18720.955258166254</v>
      </c>
    </row>
    <row r="8" spans="1:17" ht="14.25">
      <c r="A8" s="412">
        <v>1</v>
      </c>
      <c r="B8" s="397" t="s">
        <v>10</v>
      </c>
      <c r="C8" s="398">
        <v>1356190</v>
      </c>
      <c r="D8" s="399" t="s">
        <v>219</v>
      </c>
      <c r="E8" s="413" t="s">
        <v>537</v>
      </c>
      <c r="F8" s="416" t="s">
        <v>582</v>
      </c>
      <c r="G8" s="417" t="s">
        <v>393</v>
      </c>
      <c r="H8" s="486">
        <v>0</v>
      </c>
      <c r="I8" s="486">
        <v>0</v>
      </c>
      <c r="J8" s="486">
        <v>0</v>
      </c>
      <c r="K8" s="486">
        <v>0</v>
      </c>
      <c r="L8" s="486">
        <v>0</v>
      </c>
      <c r="M8" s="486">
        <v>0</v>
      </c>
      <c r="N8" s="486">
        <v>0</v>
      </c>
      <c r="O8" s="486">
        <v>0</v>
      </c>
      <c r="P8" s="486">
        <v>0</v>
      </c>
      <c r="Q8" s="486">
        <v>0</v>
      </c>
    </row>
    <row r="9" spans="1:17" ht="14.25">
      <c r="A9" s="412">
        <v>1</v>
      </c>
      <c r="B9" s="397" t="s">
        <v>9</v>
      </c>
      <c r="C9" s="398">
        <v>1403900</v>
      </c>
      <c r="D9" s="399" t="s">
        <v>422</v>
      </c>
      <c r="E9" s="413" t="s">
        <v>535</v>
      </c>
      <c r="F9" s="416" t="s">
        <v>582</v>
      </c>
      <c r="G9" s="415" t="s">
        <v>395</v>
      </c>
      <c r="H9" s="486">
        <v>4112.1351990919193</v>
      </c>
      <c r="I9" s="486">
        <v>0</v>
      </c>
      <c r="J9" s="486">
        <v>810.92</v>
      </c>
      <c r="K9" s="486">
        <v>715.52194999999983</v>
      </c>
      <c r="L9" s="486">
        <v>2946.2406346079997</v>
      </c>
      <c r="M9" s="486">
        <v>803.96100000000001</v>
      </c>
      <c r="N9" s="486">
        <v>10327.656662069912</v>
      </c>
      <c r="O9" s="486">
        <v>3442.2079654679014</v>
      </c>
      <c r="P9" s="486">
        <v>3462.8455565332092</v>
      </c>
      <c r="Q9" s="486">
        <v>17232.710184071024</v>
      </c>
    </row>
    <row r="10" spans="1:17" ht="14.25">
      <c r="A10" s="412">
        <v>1</v>
      </c>
      <c r="B10" s="397" t="s">
        <v>13</v>
      </c>
      <c r="C10" s="398">
        <v>1610400</v>
      </c>
      <c r="D10" s="399" t="s">
        <v>163</v>
      </c>
      <c r="E10" s="413" t="s">
        <v>540</v>
      </c>
      <c r="F10" s="416" t="s">
        <v>581</v>
      </c>
      <c r="G10" s="415" t="s">
        <v>395</v>
      </c>
      <c r="H10" s="486">
        <v>5653.9993537137607</v>
      </c>
      <c r="I10" s="486">
        <v>1016.785</v>
      </c>
      <c r="J10" s="486">
        <v>1755.6</v>
      </c>
      <c r="K10" s="486">
        <v>715.52194999999983</v>
      </c>
      <c r="L10" s="486">
        <v>2853.4583878271997</v>
      </c>
      <c r="M10" s="486">
        <v>777.91049999999996</v>
      </c>
      <c r="N10" s="486">
        <v>14050.602710695057</v>
      </c>
      <c r="O10" s="486">
        <v>0</v>
      </c>
      <c r="P10" s="486">
        <v>7727.8314908822822</v>
      </c>
      <c r="Q10" s="486">
        <v>21778.43420157734</v>
      </c>
    </row>
    <row r="11" spans="1:17" ht="14.25">
      <c r="A11" s="412">
        <v>1</v>
      </c>
      <c r="B11" s="397" t="s">
        <v>13</v>
      </c>
      <c r="C11" s="398">
        <v>1621050</v>
      </c>
      <c r="D11" s="399" t="s">
        <v>165</v>
      </c>
      <c r="E11" s="413" t="s">
        <v>540</v>
      </c>
      <c r="F11" s="416" t="s">
        <v>583</v>
      </c>
      <c r="G11" s="415" t="s">
        <v>395</v>
      </c>
      <c r="H11" s="486">
        <v>5804.0044028082002</v>
      </c>
      <c r="I11" s="486">
        <v>0</v>
      </c>
      <c r="J11" s="486">
        <v>2173.6</v>
      </c>
      <c r="K11" s="486">
        <v>715.52194999999983</v>
      </c>
      <c r="L11" s="486">
        <v>2853.4583878271997</v>
      </c>
      <c r="M11" s="486">
        <v>777.91049999999996</v>
      </c>
      <c r="N11" s="486">
        <v>13556.944764698941</v>
      </c>
      <c r="O11" s="486">
        <v>0</v>
      </c>
      <c r="P11" s="486">
        <v>7456.3196205844179</v>
      </c>
      <c r="Q11" s="486">
        <v>21013.264385283357</v>
      </c>
    </row>
    <row r="12" spans="1:17" ht="14.25">
      <c r="A12" s="412">
        <v>1</v>
      </c>
      <c r="B12" s="397" t="s">
        <v>13</v>
      </c>
      <c r="C12" s="398">
        <v>1654000</v>
      </c>
      <c r="D12" s="399" t="s">
        <v>169</v>
      </c>
      <c r="E12" s="413" t="s">
        <v>540</v>
      </c>
      <c r="F12" s="416" t="s">
        <v>582</v>
      </c>
      <c r="G12" s="415" t="s">
        <v>393</v>
      </c>
      <c r="H12" s="486">
        <v>0</v>
      </c>
      <c r="I12" s="486">
        <v>0</v>
      </c>
      <c r="J12" s="486">
        <v>0</v>
      </c>
      <c r="K12" s="486">
        <v>0</v>
      </c>
      <c r="L12" s="486">
        <v>0</v>
      </c>
      <c r="M12" s="486">
        <v>0</v>
      </c>
      <c r="N12" s="486">
        <v>0</v>
      </c>
      <c r="O12" s="486">
        <v>0</v>
      </c>
      <c r="P12" s="486">
        <v>0</v>
      </c>
      <c r="Q12" s="486">
        <v>0</v>
      </c>
    </row>
    <row r="13" spans="1:17" ht="14.25">
      <c r="A13" s="412">
        <v>2</v>
      </c>
      <c r="B13" s="397" t="s">
        <v>18</v>
      </c>
      <c r="C13" s="398">
        <v>2335870</v>
      </c>
      <c r="D13" s="399" t="s">
        <v>120</v>
      </c>
      <c r="E13" s="413" t="s">
        <v>542</v>
      </c>
      <c r="F13" s="416" t="s">
        <v>582</v>
      </c>
      <c r="G13" s="415" t="s">
        <v>393</v>
      </c>
      <c r="H13" s="486">
        <v>0</v>
      </c>
      <c r="I13" s="486">
        <v>0</v>
      </c>
      <c r="J13" s="486">
        <v>0</v>
      </c>
      <c r="K13" s="486">
        <v>0</v>
      </c>
      <c r="L13" s="486">
        <v>0</v>
      </c>
      <c r="M13" s="486">
        <v>0</v>
      </c>
      <c r="N13" s="486">
        <v>0</v>
      </c>
      <c r="O13" s="486">
        <v>0</v>
      </c>
      <c r="P13" s="486">
        <v>0</v>
      </c>
      <c r="Q13" s="486">
        <v>0</v>
      </c>
    </row>
    <row r="14" spans="1:17" ht="14.25">
      <c r="A14" s="412">
        <v>2</v>
      </c>
      <c r="B14" s="397" t="s">
        <v>18</v>
      </c>
      <c r="C14" s="398">
        <v>2338523</v>
      </c>
      <c r="D14" s="399" t="s">
        <v>126</v>
      </c>
      <c r="E14" s="413" t="s">
        <v>542</v>
      </c>
      <c r="F14" s="416" t="s">
        <v>581</v>
      </c>
      <c r="G14" s="415" t="s">
        <v>395</v>
      </c>
      <c r="H14" s="486">
        <v>4258.7542093150787</v>
      </c>
      <c r="I14" s="486">
        <v>435.76499999999999</v>
      </c>
      <c r="J14" s="486">
        <v>1170.4000000000001</v>
      </c>
      <c r="K14" s="486">
        <v>715.52194999999983</v>
      </c>
      <c r="L14" s="486">
        <v>2752.3785417407994</v>
      </c>
      <c r="M14" s="486">
        <v>749.3293799999999</v>
      </c>
      <c r="N14" s="486">
        <v>11090.363989161468</v>
      </c>
      <c r="O14" s="486">
        <v>1996.265518049064</v>
      </c>
      <c r="P14" s="486">
        <v>3664.2562620189492</v>
      </c>
      <c r="Q14" s="486">
        <v>16750.885769229481</v>
      </c>
    </row>
    <row r="15" spans="1:17" ht="14.25">
      <c r="A15" s="412">
        <v>2</v>
      </c>
      <c r="B15" s="397" t="s">
        <v>16</v>
      </c>
      <c r="C15" s="398">
        <v>2087580</v>
      </c>
      <c r="D15" s="399" t="s">
        <v>131</v>
      </c>
      <c r="E15" s="413" t="s">
        <v>544</v>
      </c>
      <c r="F15" s="416" t="s">
        <v>582</v>
      </c>
      <c r="G15" s="415" t="s">
        <v>393</v>
      </c>
      <c r="H15" s="486">
        <v>2947.2932066944795</v>
      </c>
      <c r="I15" s="486">
        <v>0</v>
      </c>
      <c r="J15" s="486">
        <v>585.20000000000005</v>
      </c>
      <c r="K15" s="486">
        <v>715.52194999999983</v>
      </c>
      <c r="L15" s="486">
        <v>2646.0184051872002</v>
      </c>
      <c r="M15" s="486">
        <v>719.55737999999997</v>
      </c>
      <c r="N15" s="486">
        <v>8374.9500360698476</v>
      </c>
      <c r="O15" s="486">
        <v>1591.240506853271</v>
      </c>
      <c r="P15" s="486">
        <v>2053.0352518421623</v>
      </c>
      <c r="Q15" s="486">
        <v>12019.225794765282</v>
      </c>
    </row>
    <row r="16" spans="1:17" ht="14.25">
      <c r="A16" s="412">
        <v>2</v>
      </c>
      <c r="B16" s="397" t="s">
        <v>16</v>
      </c>
      <c r="C16" s="398">
        <v>2091500</v>
      </c>
      <c r="D16" s="399" t="s">
        <v>135</v>
      </c>
      <c r="E16" s="413" t="s">
        <v>544</v>
      </c>
      <c r="F16" s="416" t="s">
        <v>583</v>
      </c>
      <c r="G16" s="415" t="s">
        <v>395</v>
      </c>
      <c r="H16" s="486">
        <v>0</v>
      </c>
      <c r="I16" s="486">
        <v>0</v>
      </c>
      <c r="J16" s="486">
        <v>0</v>
      </c>
      <c r="K16" s="486">
        <v>0</v>
      </c>
      <c r="L16" s="486">
        <v>0</v>
      </c>
      <c r="M16" s="486">
        <v>0</v>
      </c>
      <c r="N16" s="486">
        <v>0</v>
      </c>
      <c r="O16" s="486">
        <v>0</v>
      </c>
      <c r="P16" s="486">
        <v>0</v>
      </c>
      <c r="Q16" s="486">
        <v>0</v>
      </c>
    </row>
    <row r="17" spans="1:17" ht="14.25">
      <c r="A17" s="412">
        <v>2</v>
      </c>
      <c r="B17" s="397" t="s">
        <v>286</v>
      </c>
      <c r="C17" s="398">
        <v>242354750</v>
      </c>
      <c r="D17" s="399" t="s">
        <v>288</v>
      </c>
      <c r="E17" s="413" t="s">
        <v>548</v>
      </c>
      <c r="F17" s="416" t="s">
        <v>582</v>
      </c>
      <c r="G17" s="415" t="s">
        <v>393</v>
      </c>
      <c r="H17" s="486">
        <v>3987.5335440006002</v>
      </c>
      <c r="I17" s="486">
        <v>0</v>
      </c>
      <c r="J17" s="486">
        <v>1228.92</v>
      </c>
      <c r="K17" s="486">
        <v>715.52194999999983</v>
      </c>
      <c r="L17" s="486">
        <v>2646.0184051872002</v>
      </c>
      <c r="M17" s="486">
        <v>719.55737999999997</v>
      </c>
      <c r="N17" s="486">
        <v>10227.306407106582</v>
      </c>
      <c r="O17" s="486">
        <v>0</v>
      </c>
      <c r="P17" s="486">
        <v>2556.8266017766455</v>
      </c>
      <c r="Q17" s="486">
        <v>12784.133008883227</v>
      </c>
    </row>
    <row r="18" spans="1:17" ht="14.25">
      <c r="A18" s="412">
        <v>2</v>
      </c>
      <c r="B18" s="397" t="s">
        <v>253</v>
      </c>
      <c r="C18" s="398">
        <v>2169570</v>
      </c>
      <c r="D18" s="399" t="s">
        <v>255</v>
      </c>
      <c r="E18" s="413" t="s">
        <v>549</v>
      </c>
      <c r="F18" s="416" t="s">
        <v>582</v>
      </c>
      <c r="G18" s="415" t="s">
        <v>395</v>
      </c>
      <c r="H18" s="486">
        <v>0</v>
      </c>
      <c r="I18" s="486">
        <v>0</v>
      </c>
      <c r="J18" s="486">
        <v>0</v>
      </c>
      <c r="K18" s="486">
        <v>0</v>
      </c>
      <c r="L18" s="486">
        <v>0</v>
      </c>
      <c r="M18" s="486">
        <v>0</v>
      </c>
      <c r="N18" s="486">
        <v>0</v>
      </c>
      <c r="O18" s="486">
        <v>0</v>
      </c>
      <c r="P18" s="486">
        <v>0</v>
      </c>
      <c r="Q18" s="486">
        <v>0</v>
      </c>
    </row>
    <row r="19" spans="1:17" ht="14.25">
      <c r="A19" s="412">
        <v>2</v>
      </c>
      <c r="B19" s="397" t="s">
        <v>253</v>
      </c>
      <c r="C19" s="398">
        <v>2172300</v>
      </c>
      <c r="D19" s="399" t="s">
        <v>257</v>
      </c>
      <c r="E19" s="413" t="s">
        <v>549</v>
      </c>
      <c r="F19" s="416" t="s">
        <v>581</v>
      </c>
      <c r="G19" s="415" t="s">
        <v>395</v>
      </c>
      <c r="H19" s="486">
        <v>3319.3302937510798</v>
      </c>
      <c r="I19" s="486">
        <v>0</v>
      </c>
      <c r="J19" s="486">
        <v>869.43999999999994</v>
      </c>
      <c r="K19" s="486">
        <v>715.52194999999983</v>
      </c>
      <c r="L19" s="486">
        <v>2646.0184051872002</v>
      </c>
      <c r="M19" s="486">
        <v>719.55737999999997</v>
      </c>
      <c r="N19" s="486">
        <v>9096.8548318321082</v>
      </c>
      <c r="O19" s="486">
        <v>2365.1822562763482</v>
      </c>
      <c r="P19" s="486">
        <v>2705.0407527935954</v>
      </c>
      <c r="Q19" s="486">
        <v>14167.077840902051</v>
      </c>
    </row>
    <row r="20" spans="1:17" ht="14.25">
      <c r="A20" s="412">
        <v>2</v>
      </c>
      <c r="B20" s="397" t="s">
        <v>253</v>
      </c>
      <c r="C20" s="398">
        <v>2174250</v>
      </c>
      <c r="D20" s="399" t="s">
        <v>259</v>
      </c>
      <c r="E20" s="413" t="s">
        <v>549</v>
      </c>
      <c r="F20" s="416" t="s">
        <v>583</v>
      </c>
      <c r="G20" s="415" t="s">
        <v>395</v>
      </c>
      <c r="H20" s="486">
        <v>0</v>
      </c>
      <c r="I20" s="486">
        <v>0</v>
      </c>
      <c r="J20" s="486">
        <v>0</v>
      </c>
      <c r="K20" s="486">
        <v>0</v>
      </c>
      <c r="L20" s="486">
        <v>0</v>
      </c>
      <c r="M20" s="486">
        <v>0</v>
      </c>
      <c r="N20" s="486">
        <v>0</v>
      </c>
      <c r="O20" s="486">
        <v>0</v>
      </c>
      <c r="P20" s="486">
        <v>0</v>
      </c>
      <c r="Q20" s="486">
        <v>0</v>
      </c>
    </row>
    <row r="21" spans="1:17" ht="14.25">
      <c r="A21" s="412">
        <v>2</v>
      </c>
      <c r="B21" s="397" t="s">
        <v>21</v>
      </c>
      <c r="C21" s="398">
        <v>357479650</v>
      </c>
      <c r="D21" s="399" t="s">
        <v>301</v>
      </c>
      <c r="E21" s="413" t="s">
        <v>550</v>
      </c>
      <c r="F21" s="416" t="s">
        <v>583</v>
      </c>
      <c r="G21" s="417" t="s">
        <v>395</v>
      </c>
      <c r="H21" s="486">
        <v>0</v>
      </c>
      <c r="I21" s="486">
        <v>0</v>
      </c>
      <c r="J21" s="486">
        <v>0</v>
      </c>
      <c r="K21" s="486">
        <v>0</v>
      </c>
      <c r="L21" s="486">
        <v>0</v>
      </c>
      <c r="M21" s="486">
        <v>0</v>
      </c>
      <c r="N21" s="486">
        <v>0</v>
      </c>
      <c r="O21" s="486">
        <v>0</v>
      </c>
      <c r="P21" s="486">
        <v>0</v>
      </c>
      <c r="Q21" s="486">
        <v>0</v>
      </c>
    </row>
    <row r="22" spans="1:17" ht="14.25">
      <c r="A22" s="412">
        <v>3</v>
      </c>
      <c r="B22" s="397" t="s">
        <v>41</v>
      </c>
      <c r="C22" s="398">
        <v>5420680</v>
      </c>
      <c r="D22" s="399" t="s">
        <v>386</v>
      </c>
      <c r="E22" s="413" t="s">
        <v>551</v>
      </c>
      <c r="F22" s="416" t="s">
        <v>581</v>
      </c>
      <c r="G22" s="415" t="s">
        <v>395</v>
      </c>
      <c r="H22" s="486">
        <v>2389.1347100912399</v>
      </c>
      <c r="I22" s="486">
        <v>435.76499999999999</v>
      </c>
      <c r="J22" s="486">
        <v>752.4</v>
      </c>
      <c r="K22" s="486">
        <v>417.38344999999993</v>
      </c>
      <c r="L22" s="486">
        <v>1433.2599694764001</v>
      </c>
      <c r="M22" s="486">
        <v>479.70492000000002</v>
      </c>
      <c r="N22" s="486">
        <v>6498.4128545244039</v>
      </c>
      <c r="O22" s="486">
        <v>0</v>
      </c>
      <c r="P22" s="486">
        <v>2599.3651418097616</v>
      </c>
      <c r="Q22" s="486">
        <v>9097.7779963341654</v>
      </c>
    </row>
    <row r="23" spans="1:17" ht="14.25">
      <c r="A23" s="412">
        <v>3</v>
      </c>
      <c r="B23" s="397" t="s">
        <v>41</v>
      </c>
      <c r="C23" s="398">
        <v>5451210</v>
      </c>
      <c r="D23" s="399" t="s">
        <v>213</v>
      </c>
      <c r="E23" s="413" t="s">
        <v>551</v>
      </c>
      <c r="F23" s="416" t="s">
        <v>583</v>
      </c>
      <c r="G23" s="415" t="s">
        <v>393</v>
      </c>
      <c r="H23" s="486">
        <v>5045.841029282039</v>
      </c>
      <c r="I23" s="486">
        <v>435.76499999999999</v>
      </c>
      <c r="J23" s="486">
        <v>1755.6</v>
      </c>
      <c r="K23" s="486">
        <v>715.52194999999983</v>
      </c>
      <c r="L23" s="486">
        <v>2646.0184051872002</v>
      </c>
      <c r="M23" s="486">
        <v>719.55737999999997</v>
      </c>
      <c r="N23" s="486">
        <v>12450.134140916165</v>
      </c>
      <c r="O23" s="486">
        <v>0</v>
      </c>
      <c r="P23" s="486">
        <v>4980.0536563664664</v>
      </c>
      <c r="Q23" s="486">
        <v>17430.187797282633</v>
      </c>
    </row>
    <row r="24" spans="1:17" ht="14.25">
      <c r="A24" s="412">
        <v>3</v>
      </c>
      <c r="B24" s="397" t="s">
        <v>25</v>
      </c>
      <c r="C24" s="398">
        <v>4161820</v>
      </c>
      <c r="D24" s="399" t="s">
        <v>223</v>
      </c>
      <c r="E24" s="413" t="s">
        <v>553</v>
      </c>
      <c r="F24" s="416" t="s">
        <v>582</v>
      </c>
      <c r="G24" s="415" t="s">
        <v>395</v>
      </c>
      <c r="H24" s="486">
        <v>6249.1501138535987</v>
      </c>
      <c r="I24" s="486">
        <v>1016.785</v>
      </c>
      <c r="J24" s="486">
        <v>2257.1999999999998</v>
      </c>
      <c r="K24" s="486">
        <v>715.52194999999983</v>
      </c>
      <c r="L24" s="486">
        <v>2707.8732363743998</v>
      </c>
      <c r="M24" s="486">
        <v>736.97400000000005</v>
      </c>
      <c r="N24" s="486">
        <v>15051.8547302508</v>
      </c>
      <c r="O24" s="486">
        <v>0</v>
      </c>
      <c r="P24" s="486">
        <v>8579.5571962429549</v>
      </c>
      <c r="Q24" s="486">
        <v>23631.411926493754</v>
      </c>
    </row>
    <row r="25" spans="1:17" ht="14.25">
      <c r="A25" s="412">
        <v>3</v>
      </c>
      <c r="B25" s="397" t="s">
        <v>25</v>
      </c>
      <c r="C25" s="398">
        <v>4175600</v>
      </c>
      <c r="D25" s="399" t="s">
        <v>420</v>
      </c>
      <c r="E25" s="413" t="s">
        <v>553</v>
      </c>
      <c r="F25" s="416" t="s">
        <v>581</v>
      </c>
      <c r="G25" s="415" t="s">
        <v>395</v>
      </c>
      <c r="H25" s="486">
        <v>2731.9068188982005</v>
      </c>
      <c r="I25" s="486">
        <v>0</v>
      </c>
      <c r="J25" s="486">
        <v>1045</v>
      </c>
      <c r="K25" s="486">
        <v>417.38344999999993</v>
      </c>
      <c r="L25" s="486">
        <v>1466.7646697027999</v>
      </c>
      <c r="M25" s="486">
        <v>491.31600000000003</v>
      </c>
      <c r="N25" s="486">
        <v>6767.6080324611012</v>
      </c>
      <c r="O25" s="486">
        <v>0</v>
      </c>
      <c r="P25" s="486">
        <v>3857.5365785028275</v>
      </c>
      <c r="Q25" s="486">
        <v>10625.144610963929</v>
      </c>
    </row>
    <row r="26" spans="1:17" ht="14.25">
      <c r="A26" s="412">
        <v>3</v>
      </c>
      <c r="B26" s="397" t="s">
        <v>28</v>
      </c>
      <c r="C26" s="398">
        <v>5531500</v>
      </c>
      <c r="D26" s="399" t="s">
        <v>308</v>
      </c>
      <c r="E26" s="413" t="s">
        <v>554</v>
      </c>
      <c r="F26" s="416" t="s">
        <v>582</v>
      </c>
      <c r="G26" s="417" t="s">
        <v>395</v>
      </c>
      <c r="H26" s="486">
        <v>4839.4940909490006</v>
      </c>
      <c r="I26" s="486">
        <v>1016.785</v>
      </c>
      <c r="J26" s="486">
        <v>1755.6</v>
      </c>
      <c r="K26" s="486">
        <v>715.52194999999983</v>
      </c>
      <c r="L26" s="486">
        <v>2646.0184051872002</v>
      </c>
      <c r="M26" s="486">
        <v>719.55737999999997</v>
      </c>
      <c r="N26" s="486">
        <v>12862.274508749822</v>
      </c>
      <c r="O26" s="486">
        <v>0</v>
      </c>
      <c r="P26" s="486">
        <v>5705.7049720814211</v>
      </c>
      <c r="Q26" s="486">
        <v>18567.979480831244</v>
      </c>
    </row>
    <row r="27" spans="1:17" ht="14.25">
      <c r="A27" s="418">
        <v>3</v>
      </c>
      <c r="B27" s="419" t="s">
        <v>29</v>
      </c>
      <c r="C27" s="420">
        <v>5288705</v>
      </c>
      <c r="D27" s="421" t="s">
        <v>265</v>
      </c>
      <c r="E27" s="422" t="s">
        <v>555</v>
      </c>
      <c r="F27" s="423" t="s">
        <v>582</v>
      </c>
      <c r="G27" s="415" t="s">
        <v>393</v>
      </c>
      <c r="H27" s="486">
        <v>0</v>
      </c>
      <c r="I27" s="486">
        <v>0</v>
      </c>
      <c r="J27" s="486">
        <v>0</v>
      </c>
      <c r="K27" s="486">
        <v>0</v>
      </c>
      <c r="L27" s="486">
        <v>0</v>
      </c>
      <c r="M27" s="486">
        <v>0</v>
      </c>
      <c r="N27" s="486">
        <v>0</v>
      </c>
      <c r="O27" s="486">
        <v>0</v>
      </c>
      <c r="P27" s="486">
        <v>0</v>
      </c>
      <c r="Q27" s="486">
        <v>0</v>
      </c>
    </row>
    <row r="28" spans="1:17" ht="14.25">
      <c r="A28" s="412">
        <v>3</v>
      </c>
      <c r="B28" s="397" t="s">
        <v>194</v>
      </c>
      <c r="C28" s="398">
        <v>3267900</v>
      </c>
      <c r="D28" s="399" t="s">
        <v>412</v>
      </c>
      <c r="E28" s="413" t="s">
        <v>556</v>
      </c>
      <c r="F28" s="416" t="s">
        <v>583</v>
      </c>
      <c r="G28" s="415" t="s">
        <v>395</v>
      </c>
      <c r="H28" s="486">
        <v>4593.0576842239498</v>
      </c>
      <c r="I28" s="486">
        <v>0</v>
      </c>
      <c r="J28" s="486">
        <v>1613.48</v>
      </c>
      <c r="K28" s="486">
        <v>715.52194999999983</v>
      </c>
      <c r="L28" s="486">
        <v>2657.3333133312003</v>
      </c>
      <c r="M28" s="486">
        <v>722.68344000000002</v>
      </c>
      <c r="N28" s="486">
        <v>11332.284026310666</v>
      </c>
      <c r="O28" s="486">
        <v>0</v>
      </c>
      <c r="P28" s="486">
        <v>5212.8506521029067</v>
      </c>
      <c r="Q28" s="486">
        <v>16545.134678413575</v>
      </c>
    </row>
    <row r="29" spans="1:17" ht="14.25">
      <c r="A29" s="412">
        <v>3</v>
      </c>
      <c r="B29" s="397" t="s">
        <v>194</v>
      </c>
      <c r="C29" s="398">
        <v>3357330</v>
      </c>
      <c r="D29" s="399" t="s">
        <v>414</v>
      </c>
      <c r="E29" s="413" t="s">
        <v>556</v>
      </c>
      <c r="F29" s="416" t="s">
        <v>581</v>
      </c>
      <c r="G29" s="415" t="s">
        <v>395</v>
      </c>
      <c r="H29" s="486">
        <v>3779.8169867092797</v>
      </c>
      <c r="I29" s="486">
        <v>0</v>
      </c>
      <c r="J29" s="486">
        <v>861.07999999999993</v>
      </c>
      <c r="K29" s="486">
        <v>715.52194999999983</v>
      </c>
      <c r="L29" s="486">
        <v>2657.3333133312003</v>
      </c>
      <c r="M29" s="486">
        <v>722.68344000000002</v>
      </c>
      <c r="N29" s="486">
        <v>9610.0792590445308</v>
      </c>
      <c r="O29" s="486">
        <v>0</v>
      </c>
      <c r="P29" s="486">
        <v>4420.6364591604843</v>
      </c>
      <c r="Q29" s="486">
        <v>14030.715718205014</v>
      </c>
    </row>
    <row r="30" spans="1:17" ht="14.25">
      <c r="A30" s="412">
        <v>3</v>
      </c>
      <c r="B30" s="397" t="s">
        <v>194</v>
      </c>
      <c r="C30" s="424">
        <v>394340085524601</v>
      </c>
      <c r="D30" s="399" t="s">
        <v>199</v>
      </c>
      <c r="E30" s="413" t="s">
        <v>556</v>
      </c>
      <c r="F30" s="416" t="s">
        <v>583</v>
      </c>
      <c r="G30" s="415" t="s">
        <v>393</v>
      </c>
      <c r="H30" s="486">
        <v>0</v>
      </c>
      <c r="I30" s="486">
        <v>0</v>
      </c>
      <c r="J30" s="486">
        <v>0</v>
      </c>
      <c r="K30" s="486">
        <v>0</v>
      </c>
      <c r="L30" s="486">
        <v>0</v>
      </c>
      <c r="M30" s="486">
        <v>0</v>
      </c>
      <c r="N30" s="486">
        <v>0</v>
      </c>
      <c r="O30" s="486">
        <v>0</v>
      </c>
      <c r="P30" s="486">
        <v>0</v>
      </c>
      <c r="Q30" s="486">
        <v>0</v>
      </c>
    </row>
    <row r="31" spans="1:17" ht="14.25">
      <c r="A31" s="412">
        <v>3</v>
      </c>
      <c r="B31" s="397" t="s">
        <v>27</v>
      </c>
      <c r="C31" s="398">
        <v>4063700</v>
      </c>
      <c r="D31" s="399" t="s">
        <v>210</v>
      </c>
      <c r="E31" s="413" t="s">
        <v>557</v>
      </c>
      <c r="F31" s="416" t="s">
        <v>581</v>
      </c>
      <c r="G31" s="415" t="s">
        <v>395</v>
      </c>
      <c r="H31" s="486">
        <v>3469.6478955596394</v>
      </c>
      <c r="I31" s="486">
        <v>435.76499999999999</v>
      </c>
      <c r="J31" s="486">
        <v>1421.1999999999998</v>
      </c>
      <c r="K31" s="486">
        <v>417.38344999999993</v>
      </c>
      <c r="L31" s="486">
        <v>1433.2599694764001</v>
      </c>
      <c r="M31" s="486">
        <v>479.70492000000002</v>
      </c>
      <c r="N31" s="486">
        <v>8422.6573585396454</v>
      </c>
      <c r="O31" s="486">
        <v>0</v>
      </c>
      <c r="P31" s="486">
        <v>2690.7021197590752</v>
      </c>
      <c r="Q31" s="486">
        <v>11113.35947829872</v>
      </c>
    </row>
    <row r="32" spans="1:17" ht="14.25">
      <c r="A32" s="412">
        <v>3</v>
      </c>
      <c r="B32" s="397" t="s">
        <v>27</v>
      </c>
      <c r="C32" s="398">
        <v>4072050</v>
      </c>
      <c r="D32" s="399" t="s">
        <v>416</v>
      </c>
      <c r="E32" s="413" t="s">
        <v>557</v>
      </c>
      <c r="F32" s="416" t="s">
        <v>583</v>
      </c>
      <c r="G32" s="417" t="s">
        <v>395</v>
      </c>
      <c r="H32" s="486">
        <v>0</v>
      </c>
      <c r="I32" s="486">
        <v>0</v>
      </c>
      <c r="J32" s="486">
        <v>0</v>
      </c>
      <c r="K32" s="486">
        <v>0</v>
      </c>
      <c r="L32" s="486">
        <v>0</v>
      </c>
      <c r="M32" s="486">
        <v>0</v>
      </c>
      <c r="N32" s="486">
        <v>0</v>
      </c>
      <c r="O32" s="486">
        <v>0</v>
      </c>
      <c r="P32" s="486">
        <v>0</v>
      </c>
      <c r="Q32" s="486">
        <v>0</v>
      </c>
    </row>
    <row r="33" spans="1:23" ht="14.25">
      <c r="A33" s="418">
        <v>3</v>
      </c>
      <c r="B33" s="419" t="s">
        <v>27</v>
      </c>
      <c r="C33" s="420">
        <v>40869415</v>
      </c>
      <c r="D33" s="421" t="s">
        <v>418</v>
      </c>
      <c r="E33" s="422" t="s">
        <v>557</v>
      </c>
      <c r="F33" s="423" t="s">
        <v>582</v>
      </c>
      <c r="G33" s="415" t="s">
        <v>393</v>
      </c>
      <c r="H33" s="486">
        <v>4094.0711630276401</v>
      </c>
      <c r="I33" s="486">
        <v>435.76499999999999</v>
      </c>
      <c r="J33" s="486">
        <v>1337.6</v>
      </c>
      <c r="K33" s="486">
        <v>715.52194999999983</v>
      </c>
      <c r="L33" s="486">
        <v>2646.0184051872002</v>
      </c>
      <c r="M33" s="486">
        <v>719.55737999999997</v>
      </c>
      <c r="N33" s="486">
        <v>10943.387288036325</v>
      </c>
      <c r="O33" s="486">
        <v>0</v>
      </c>
      <c r="P33" s="486">
        <v>3495.9745030360846</v>
      </c>
      <c r="Q33" s="486">
        <v>14439.36179107241</v>
      </c>
      <c r="R33" s="425"/>
      <c r="S33" s="425"/>
      <c r="T33" s="425"/>
      <c r="U33" s="425"/>
      <c r="V33" s="425"/>
      <c r="W33" s="425"/>
    </row>
    <row r="34" spans="1:23" ht="14.25">
      <c r="A34" s="412">
        <v>4</v>
      </c>
      <c r="B34" s="397" t="s">
        <v>34</v>
      </c>
      <c r="C34" s="398">
        <v>6775900</v>
      </c>
      <c r="D34" s="399" t="s">
        <v>401</v>
      </c>
      <c r="E34" s="413" t="s">
        <v>558</v>
      </c>
      <c r="F34" s="416" t="s">
        <v>581</v>
      </c>
      <c r="G34" s="415" t="s">
        <v>402</v>
      </c>
      <c r="H34" s="486">
        <v>6768.3466190753988</v>
      </c>
      <c r="I34" s="486">
        <v>1016.785</v>
      </c>
      <c r="J34" s="486">
        <v>3176.7999999999997</v>
      </c>
      <c r="K34" s="486">
        <v>715.52194999999983</v>
      </c>
      <c r="L34" s="486">
        <v>2646.0184051872002</v>
      </c>
      <c r="M34" s="486">
        <v>719.55737999999997</v>
      </c>
      <c r="N34" s="486">
        <v>16547.33228968886</v>
      </c>
      <c r="O34" s="486">
        <v>0</v>
      </c>
      <c r="P34" s="486">
        <v>9373.0709021713592</v>
      </c>
      <c r="Q34" s="486">
        <v>25920.40319186022</v>
      </c>
    </row>
    <row r="35" spans="1:23" ht="14.25">
      <c r="A35" s="412">
        <v>4</v>
      </c>
      <c r="B35" s="397" t="s">
        <v>34</v>
      </c>
      <c r="C35" s="398">
        <v>6800000</v>
      </c>
      <c r="D35" s="399" t="s">
        <v>143</v>
      </c>
      <c r="E35" s="413" t="s">
        <v>558</v>
      </c>
      <c r="F35" s="416" t="s">
        <v>583</v>
      </c>
      <c r="G35" s="415" t="s">
        <v>393</v>
      </c>
      <c r="H35" s="486">
        <v>0</v>
      </c>
      <c r="I35" s="486">
        <v>0</v>
      </c>
      <c r="J35" s="486">
        <v>0</v>
      </c>
      <c r="K35" s="486">
        <v>0</v>
      </c>
      <c r="L35" s="486">
        <v>0</v>
      </c>
      <c r="M35" s="486">
        <v>0</v>
      </c>
      <c r="N35" s="486">
        <v>0</v>
      </c>
      <c r="O35" s="486">
        <v>0</v>
      </c>
      <c r="P35" s="486">
        <v>0</v>
      </c>
      <c r="Q35" s="486">
        <v>0</v>
      </c>
    </row>
    <row r="36" spans="1:23" ht="14.25">
      <c r="A36" s="412">
        <v>4</v>
      </c>
      <c r="B36" s="397" t="s">
        <v>32</v>
      </c>
      <c r="C36" s="398">
        <v>6713500</v>
      </c>
      <c r="D36" s="399" t="s">
        <v>180</v>
      </c>
      <c r="E36" s="413" t="s">
        <v>559</v>
      </c>
      <c r="F36" s="416" t="s">
        <v>582</v>
      </c>
      <c r="G36" s="417" t="s">
        <v>393</v>
      </c>
      <c r="H36" s="486">
        <v>2904.5796728599198</v>
      </c>
      <c r="I36" s="486">
        <v>0</v>
      </c>
      <c r="J36" s="486">
        <v>535.04</v>
      </c>
      <c r="K36" s="486">
        <v>715.52194999999983</v>
      </c>
      <c r="L36" s="486">
        <v>2818.7593361855998</v>
      </c>
      <c r="M36" s="486">
        <v>768.08573999999999</v>
      </c>
      <c r="N36" s="486">
        <v>8516.1853689500713</v>
      </c>
      <c r="O36" s="486">
        <v>0</v>
      </c>
      <c r="P36" s="486">
        <v>5032.213934512597</v>
      </c>
      <c r="Q36" s="486">
        <v>13548.399303462669</v>
      </c>
    </row>
    <row r="37" spans="1:23" ht="14.25">
      <c r="A37" s="412">
        <v>4</v>
      </c>
      <c r="B37" s="397" t="s">
        <v>33</v>
      </c>
      <c r="C37" s="398">
        <v>6324970</v>
      </c>
      <c r="D37" s="399" t="s">
        <v>465</v>
      </c>
      <c r="E37" s="413" t="s">
        <v>561</v>
      </c>
      <c r="F37" s="416" t="s">
        <v>581</v>
      </c>
      <c r="G37" s="415" t="s">
        <v>395</v>
      </c>
      <c r="H37" s="486">
        <v>3145.4939399191198</v>
      </c>
      <c r="I37" s="486">
        <v>435.76499999999999</v>
      </c>
      <c r="J37" s="486">
        <v>1463</v>
      </c>
      <c r="K37" s="486">
        <v>417.38344999999993</v>
      </c>
      <c r="L37" s="486">
        <v>1433.2599694764001</v>
      </c>
      <c r="M37" s="486">
        <v>479.70492000000002</v>
      </c>
      <c r="N37" s="486">
        <v>8112.0680073350741</v>
      </c>
      <c r="O37" s="486">
        <v>1085.3946993814329</v>
      </c>
      <c r="P37" s="486">
        <v>4229.361251056519</v>
      </c>
      <c r="Q37" s="486">
        <v>13426.823957773027</v>
      </c>
    </row>
    <row r="38" spans="1:23" ht="14.25">
      <c r="A38" s="412">
        <v>5</v>
      </c>
      <c r="B38" s="397" t="s">
        <v>39</v>
      </c>
      <c r="C38" s="398">
        <v>8014500</v>
      </c>
      <c r="D38" s="63" t="s">
        <v>754</v>
      </c>
      <c r="E38" s="413" t="s">
        <v>563</v>
      </c>
      <c r="F38" s="416" t="s">
        <v>581</v>
      </c>
      <c r="G38" s="415" t="s">
        <v>395</v>
      </c>
      <c r="H38" s="486">
        <v>2569.2202410026393</v>
      </c>
      <c r="I38" s="486">
        <v>435.76499999999999</v>
      </c>
      <c r="J38" s="486">
        <v>919.59999999999991</v>
      </c>
      <c r="K38" s="486">
        <v>417.38344999999993</v>
      </c>
      <c r="L38" s="486">
        <v>1433.2599694764001</v>
      </c>
      <c r="M38" s="486">
        <v>479.70492000000002</v>
      </c>
      <c r="N38" s="486">
        <v>6880.4269385269445</v>
      </c>
      <c r="O38" s="486">
        <v>1857.7152734022752</v>
      </c>
      <c r="P38" s="486">
        <v>2044.7252775914376</v>
      </c>
      <c r="Q38" s="486">
        <v>10782.867489520657</v>
      </c>
    </row>
    <row r="39" spans="1:23" ht="14.25">
      <c r="A39" s="412">
        <v>5</v>
      </c>
      <c r="B39" s="397" t="s">
        <v>35</v>
      </c>
      <c r="C39" s="398">
        <v>7053250</v>
      </c>
      <c r="D39" s="399" t="s">
        <v>239</v>
      </c>
      <c r="E39" s="413" t="s">
        <v>565</v>
      </c>
      <c r="F39" s="416" t="s">
        <v>583</v>
      </c>
      <c r="G39" s="415" t="s">
        <v>395</v>
      </c>
      <c r="H39" s="486">
        <v>5730.5650711205981</v>
      </c>
      <c r="I39" s="486">
        <v>0</v>
      </c>
      <c r="J39" s="486">
        <v>2006.3999999999999</v>
      </c>
      <c r="K39" s="486">
        <v>715.52194999999983</v>
      </c>
      <c r="L39" s="486">
        <v>2646.0184051872002</v>
      </c>
      <c r="M39" s="486">
        <v>719.55737999999997</v>
      </c>
      <c r="N39" s="486">
        <v>12999.869086938579</v>
      </c>
      <c r="O39" s="486">
        <v>0</v>
      </c>
      <c r="P39" s="486">
        <v>6553.2340067257373</v>
      </c>
      <c r="Q39" s="486">
        <v>19553.103093664315</v>
      </c>
    </row>
    <row r="40" spans="1:23" ht="14.25">
      <c r="A40" s="412">
        <v>5</v>
      </c>
      <c r="B40" s="397" t="s">
        <v>35</v>
      </c>
      <c r="C40" s="398">
        <v>7060710</v>
      </c>
      <c r="D40" s="399" t="s">
        <v>241</v>
      </c>
      <c r="E40" s="413" t="s">
        <v>565</v>
      </c>
      <c r="F40" s="416" t="s">
        <v>581</v>
      </c>
      <c r="G40" s="415" t="s">
        <v>395</v>
      </c>
      <c r="H40" s="486">
        <v>2677.2715595494801</v>
      </c>
      <c r="I40" s="486">
        <v>435.76499999999999</v>
      </c>
      <c r="J40" s="486">
        <v>752.4</v>
      </c>
      <c r="K40" s="486">
        <v>417.38344999999993</v>
      </c>
      <c r="L40" s="486">
        <v>1433.2599694764001</v>
      </c>
      <c r="M40" s="486">
        <v>479.70492000000002</v>
      </c>
      <c r="N40" s="486">
        <v>6815.3633889284692</v>
      </c>
      <c r="O40" s="486">
        <v>0</v>
      </c>
      <c r="P40" s="486">
        <v>3435.6246843588415</v>
      </c>
      <c r="Q40" s="486">
        <v>10250.98807328731</v>
      </c>
    </row>
    <row r="41" spans="1:23" ht="14.25">
      <c r="A41" s="412">
        <v>5</v>
      </c>
      <c r="B41" s="397" t="s">
        <v>38</v>
      </c>
      <c r="C41" s="398">
        <v>8178800</v>
      </c>
      <c r="D41" s="399" t="s">
        <v>263</v>
      </c>
      <c r="E41" s="413" t="s">
        <v>566</v>
      </c>
      <c r="F41" s="416" t="s">
        <v>582</v>
      </c>
      <c r="G41" s="417" t="s">
        <v>395</v>
      </c>
      <c r="H41" s="486">
        <v>0</v>
      </c>
      <c r="I41" s="486">
        <v>0</v>
      </c>
      <c r="J41" s="486">
        <v>0</v>
      </c>
      <c r="K41" s="486">
        <v>0</v>
      </c>
      <c r="L41" s="486">
        <v>0</v>
      </c>
      <c r="M41" s="486">
        <v>0</v>
      </c>
      <c r="N41" s="486">
        <v>0</v>
      </c>
      <c r="O41" s="486">
        <v>0</v>
      </c>
      <c r="P41" s="486">
        <v>0</v>
      </c>
      <c r="Q41" s="486">
        <v>0</v>
      </c>
    </row>
    <row r="42" spans="1:23" ht="14.25">
      <c r="A42" s="412">
        <v>5</v>
      </c>
      <c r="B42" s="397" t="s">
        <v>38</v>
      </c>
      <c r="C42" s="398">
        <v>8195000</v>
      </c>
      <c r="D42" s="399" t="s">
        <v>431</v>
      </c>
      <c r="E42" s="413" t="s">
        <v>566</v>
      </c>
      <c r="F42" s="416" t="s">
        <v>581</v>
      </c>
      <c r="G42" s="415" t="s">
        <v>402</v>
      </c>
      <c r="H42" s="486">
        <v>5723.5514996736001</v>
      </c>
      <c r="I42" s="486">
        <v>1016.785</v>
      </c>
      <c r="J42" s="486">
        <v>2006.3999999999999</v>
      </c>
      <c r="K42" s="486">
        <v>715.52194999999983</v>
      </c>
      <c r="L42" s="486">
        <v>2646.0184051872002</v>
      </c>
      <c r="M42" s="486">
        <v>719.55737999999997</v>
      </c>
      <c r="N42" s="486">
        <v>14110.617658346882</v>
      </c>
      <c r="O42" s="486">
        <v>0</v>
      </c>
      <c r="P42" s="486">
        <v>7663.4764502481921</v>
      </c>
      <c r="Q42" s="486">
        <v>21774.094108595076</v>
      </c>
    </row>
    <row r="43" spans="1:23" ht="14.25">
      <c r="A43" s="412">
        <v>5</v>
      </c>
      <c r="B43" s="397" t="s">
        <v>44</v>
      </c>
      <c r="C43" s="398">
        <v>8051500</v>
      </c>
      <c r="D43" s="399" t="s">
        <v>187</v>
      </c>
      <c r="E43" s="413" t="s">
        <v>566</v>
      </c>
      <c r="F43" s="416" t="s">
        <v>581</v>
      </c>
      <c r="G43" s="415" t="s">
        <v>395</v>
      </c>
      <c r="H43" s="486">
        <v>3037.4426213722791</v>
      </c>
      <c r="I43" s="486">
        <v>435.76499999999999</v>
      </c>
      <c r="J43" s="486">
        <v>1295.8</v>
      </c>
      <c r="K43" s="486">
        <v>417.38344999999993</v>
      </c>
      <c r="L43" s="486">
        <v>1433.2599694764001</v>
      </c>
      <c r="M43" s="486">
        <v>479.70492000000002</v>
      </c>
      <c r="N43" s="486">
        <v>7809.2915569335482</v>
      </c>
      <c r="O43" s="486">
        <v>0</v>
      </c>
      <c r="P43" s="486">
        <v>4241.2262445706101</v>
      </c>
      <c r="Q43" s="486">
        <v>12050.517801504158</v>
      </c>
    </row>
    <row r="44" spans="1:23" ht="14.25">
      <c r="A44" s="412">
        <v>5</v>
      </c>
      <c r="B44" s="397" t="s">
        <v>44</v>
      </c>
      <c r="C44" s="398">
        <v>8057200</v>
      </c>
      <c r="D44" s="399" t="s">
        <v>189</v>
      </c>
      <c r="E44" s="413" t="s">
        <v>566</v>
      </c>
      <c r="F44" s="416" t="s">
        <v>582</v>
      </c>
      <c r="G44" s="415" t="s">
        <v>393</v>
      </c>
      <c r="H44" s="486">
        <v>5328.3270264006005</v>
      </c>
      <c r="I44" s="486">
        <v>0</v>
      </c>
      <c r="J44" s="486">
        <v>2257.1999999999998</v>
      </c>
      <c r="K44" s="486">
        <v>715.52194999999983</v>
      </c>
      <c r="L44" s="486">
        <v>2646.0184051872002</v>
      </c>
      <c r="M44" s="486">
        <v>719.55737999999997</v>
      </c>
      <c r="N44" s="486">
        <v>12833.287237746581</v>
      </c>
      <c r="O44" s="486">
        <v>0</v>
      </c>
      <c r="P44" s="486">
        <v>6969.7582988201684</v>
      </c>
      <c r="Q44" s="486">
        <v>19803.045536566751</v>
      </c>
    </row>
    <row r="45" spans="1:23" ht="14.25">
      <c r="A45" s="412">
        <v>6</v>
      </c>
      <c r="B45" s="397" t="s">
        <v>277</v>
      </c>
      <c r="C45" s="398">
        <v>9505800</v>
      </c>
      <c r="D45" s="399" t="s">
        <v>279</v>
      </c>
      <c r="E45" s="413" t="s">
        <v>567</v>
      </c>
      <c r="F45" s="416" t="s">
        <v>581</v>
      </c>
      <c r="G45" s="415" t="s">
        <v>395</v>
      </c>
      <c r="H45" s="486">
        <v>2821.3399842786002</v>
      </c>
      <c r="I45" s="486">
        <v>435.76499999999999</v>
      </c>
      <c r="J45" s="486">
        <v>1170.4000000000001</v>
      </c>
      <c r="K45" s="486">
        <v>417.38344999999993</v>
      </c>
      <c r="L45" s="486">
        <v>1433.2599694764001</v>
      </c>
      <c r="M45" s="486">
        <v>479.70492000000002</v>
      </c>
      <c r="N45" s="486">
        <v>7433.6386561305017</v>
      </c>
      <c r="O45" s="486">
        <v>898.72691352617755</v>
      </c>
      <c r="P45" s="486">
        <v>2492.2105418843125</v>
      </c>
      <c r="Q45" s="486">
        <v>10824.576111540991</v>
      </c>
    </row>
    <row r="46" spans="1:23" ht="14.25">
      <c r="A46" s="412">
        <v>6</v>
      </c>
      <c r="B46" s="397" t="s">
        <v>52</v>
      </c>
      <c r="C46" s="398">
        <v>10168000</v>
      </c>
      <c r="D46" s="399" t="s">
        <v>283</v>
      </c>
      <c r="E46" s="413" t="s">
        <v>568</v>
      </c>
      <c r="F46" s="416" t="s">
        <v>582</v>
      </c>
      <c r="G46" s="415" t="s">
        <v>393</v>
      </c>
      <c r="H46" s="486">
        <v>2725.5344609128797</v>
      </c>
      <c r="I46" s="486">
        <v>0</v>
      </c>
      <c r="J46" s="486">
        <v>518.31999999999994</v>
      </c>
      <c r="K46" s="486">
        <v>715.52194999999983</v>
      </c>
      <c r="L46" s="486">
        <v>2646.0184051872002</v>
      </c>
      <c r="M46" s="486">
        <v>719.55737999999997</v>
      </c>
      <c r="N46" s="486">
        <v>8057.4474157100876</v>
      </c>
      <c r="O46" s="486">
        <v>2417.2342247130264</v>
      </c>
      <c r="P46" s="486">
        <v>2409.1767772973162</v>
      </c>
      <c r="Q46" s="486">
        <v>12883.85841772043</v>
      </c>
    </row>
    <row r="47" spans="1:23" ht="14.25">
      <c r="A47" s="412">
        <v>6</v>
      </c>
      <c r="B47" s="397" t="s">
        <v>52</v>
      </c>
      <c r="C47" s="398">
        <v>10172200</v>
      </c>
      <c r="D47" s="399" t="s">
        <v>486</v>
      </c>
      <c r="E47" s="413" t="s">
        <v>568</v>
      </c>
      <c r="F47" s="416" t="s">
        <v>581</v>
      </c>
      <c r="G47" s="415" t="s">
        <v>395</v>
      </c>
      <c r="H47" s="486">
        <v>1721.2038176711997</v>
      </c>
      <c r="I47" s="486">
        <v>0</v>
      </c>
      <c r="J47" s="486">
        <v>280.06</v>
      </c>
      <c r="K47" s="486">
        <v>417.38344999999993</v>
      </c>
      <c r="L47" s="486">
        <v>1433.2599694764001</v>
      </c>
      <c r="M47" s="486">
        <v>479.70492000000002</v>
      </c>
      <c r="N47" s="486">
        <v>4764.7733728623598</v>
      </c>
      <c r="O47" s="486">
        <v>1429.4320118587079</v>
      </c>
      <c r="P47" s="486">
        <v>1424.6672384858457</v>
      </c>
      <c r="Q47" s="486">
        <v>7618.8726232069139</v>
      </c>
    </row>
    <row r="48" spans="1:23" ht="14.25">
      <c r="A48" s="412">
        <v>6</v>
      </c>
      <c r="B48" s="397" t="s">
        <v>53</v>
      </c>
      <c r="C48" s="398">
        <v>8227000</v>
      </c>
      <c r="D48" s="399" t="s">
        <v>429</v>
      </c>
      <c r="E48" s="413" t="s">
        <v>571</v>
      </c>
      <c r="F48" s="416" t="s">
        <v>581</v>
      </c>
      <c r="G48" s="415" t="s">
        <v>402</v>
      </c>
      <c r="H48" s="486">
        <v>3469.6478955596394</v>
      </c>
      <c r="I48" s="486">
        <v>435.76499999999999</v>
      </c>
      <c r="J48" s="486">
        <v>1379.3999999999999</v>
      </c>
      <c r="K48" s="486">
        <v>417.38344999999993</v>
      </c>
      <c r="L48" s="486">
        <v>1433.2599694764001</v>
      </c>
      <c r="M48" s="486">
        <v>479.70492000000002</v>
      </c>
      <c r="N48" s="486">
        <v>8376.677358539644</v>
      </c>
      <c r="O48" s="486">
        <v>3099.3706226596682</v>
      </c>
      <c r="P48" s="486">
        <v>2639.4910356758419</v>
      </c>
      <c r="Q48" s="486">
        <v>14115.539016875155</v>
      </c>
    </row>
    <row r="49" spans="1:17" ht="14.25">
      <c r="A49" s="412">
        <v>7</v>
      </c>
      <c r="B49" s="397" t="s">
        <v>77</v>
      </c>
      <c r="C49" s="398">
        <v>12464770</v>
      </c>
      <c r="D49" s="399" t="s">
        <v>390</v>
      </c>
      <c r="E49" s="413" t="s">
        <v>572</v>
      </c>
      <c r="F49" s="416" t="s">
        <v>581</v>
      </c>
      <c r="G49" s="415" t="s">
        <v>395</v>
      </c>
      <c r="H49" s="486">
        <v>4181.8029424905599</v>
      </c>
      <c r="I49" s="486">
        <v>435.76499999999999</v>
      </c>
      <c r="J49" s="486">
        <v>1220.56</v>
      </c>
      <c r="K49" s="486">
        <v>715.52194999999983</v>
      </c>
      <c r="L49" s="486">
        <v>2803.6727919936002</v>
      </c>
      <c r="M49" s="486">
        <v>763.91765999999996</v>
      </c>
      <c r="N49" s="486">
        <v>11133.364378932578</v>
      </c>
      <c r="O49" s="486">
        <v>0</v>
      </c>
      <c r="P49" s="486">
        <v>4773.6526447549213</v>
      </c>
      <c r="Q49" s="486">
        <v>15907.017023687498</v>
      </c>
    </row>
    <row r="50" spans="1:17" ht="14.25">
      <c r="A50" s="412">
        <v>7</v>
      </c>
      <c r="B50" s="397" t="s">
        <v>77</v>
      </c>
      <c r="C50" s="398">
        <v>12505450</v>
      </c>
      <c r="D50" s="399" t="s">
        <v>392</v>
      </c>
      <c r="E50" s="413" t="s">
        <v>572</v>
      </c>
      <c r="F50" s="416" t="s">
        <v>583</v>
      </c>
      <c r="G50" s="415" t="s">
        <v>395</v>
      </c>
      <c r="H50" s="486">
        <v>0</v>
      </c>
      <c r="I50" s="486">
        <v>0</v>
      </c>
      <c r="J50" s="486">
        <v>0</v>
      </c>
      <c r="K50" s="486">
        <v>0</v>
      </c>
      <c r="L50" s="486">
        <v>0</v>
      </c>
      <c r="M50" s="486">
        <v>0</v>
      </c>
      <c r="N50" s="486">
        <v>0</v>
      </c>
      <c r="O50" s="486">
        <v>0</v>
      </c>
      <c r="P50" s="486">
        <v>0</v>
      </c>
      <c r="Q50" s="486">
        <v>0</v>
      </c>
    </row>
    <row r="51" spans="1:17" ht="14.25">
      <c r="A51" s="412">
        <v>7</v>
      </c>
      <c r="B51" s="397" t="s">
        <v>242</v>
      </c>
      <c r="C51" s="398">
        <v>12056500</v>
      </c>
      <c r="D51" s="399" t="s">
        <v>684</v>
      </c>
      <c r="E51" s="413" t="s">
        <v>572</v>
      </c>
      <c r="F51" s="416" t="s">
        <v>581</v>
      </c>
      <c r="G51" s="415" t="s">
        <v>402</v>
      </c>
      <c r="H51" s="486">
        <v>2080.8119173535997</v>
      </c>
      <c r="I51" s="486">
        <v>0</v>
      </c>
      <c r="J51" s="486">
        <v>535.04</v>
      </c>
      <c r="K51" s="486">
        <v>417.38344999999993</v>
      </c>
      <c r="L51" s="486">
        <v>1518.6560956631999</v>
      </c>
      <c r="M51" s="486">
        <v>509.27843999999999</v>
      </c>
      <c r="N51" s="486">
        <v>5567.28689331848</v>
      </c>
      <c r="O51" s="486">
        <v>0</v>
      </c>
      <c r="P51" s="486">
        <v>2387.0856012481645</v>
      </c>
      <c r="Q51" s="486">
        <v>7954.3724945666445</v>
      </c>
    </row>
    <row r="52" spans="1:17" ht="14.25">
      <c r="A52" s="412">
        <v>7</v>
      </c>
      <c r="B52" s="397" t="s">
        <v>242</v>
      </c>
      <c r="C52" s="398">
        <v>12128000</v>
      </c>
      <c r="D52" s="399" t="s">
        <v>246</v>
      </c>
      <c r="E52" s="413" t="s">
        <v>572</v>
      </c>
      <c r="F52" s="416" t="s">
        <v>582</v>
      </c>
      <c r="G52" s="417" t="s">
        <v>395</v>
      </c>
      <c r="H52" s="486">
        <v>3204.9868118313598</v>
      </c>
      <c r="I52" s="486">
        <v>0</v>
      </c>
      <c r="J52" s="486">
        <v>777.48</v>
      </c>
      <c r="K52" s="486">
        <v>715.52194999999983</v>
      </c>
      <c r="L52" s="486">
        <v>2803.6727919936002</v>
      </c>
      <c r="M52" s="486">
        <v>763.91765999999996</v>
      </c>
      <c r="N52" s="486">
        <v>9092.1371352074566</v>
      </c>
      <c r="O52" s="486">
        <v>0</v>
      </c>
      <c r="P52" s="486">
        <v>3898.4356394629012</v>
      </c>
      <c r="Q52" s="486">
        <v>12990.572774670358</v>
      </c>
    </row>
    <row r="53" spans="1:17" ht="14.25">
      <c r="A53" s="418">
        <v>7</v>
      </c>
      <c r="B53" s="419" t="s">
        <v>55</v>
      </c>
      <c r="C53" s="420">
        <v>13092747</v>
      </c>
      <c r="D53" s="421" t="s">
        <v>269</v>
      </c>
      <c r="E53" s="422" t="s">
        <v>573</v>
      </c>
      <c r="F53" s="423" t="s">
        <v>583</v>
      </c>
      <c r="G53" s="415" t="s">
        <v>395</v>
      </c>
      <c r="H53" s="486">
        <v>0</v>
      </c>
      <c r="I53" s="486">
        <v>0</v>
      </c>
      <c r="J53" s="486">
        <v>0</v>
      </c>
      <c r="K53" s="486">
        <v>0</v>
      </c>
      <c r="L53" s="486">
        <v>0</v>
      </c>
      <c r="M53" s="486">
        <v>0</v>
      </c>
      <c r="N53" s="486">
        <v>0</v>
      </c>
      <c r="O53" s="486">
        <v>0</v>
      </c>
      <c r="P53" s="486">
        <v>0</v>
      </c>
      <c r="Q53" s="486">
        <v>0</v>
      </c>
    </row>
    <row r="54" spans="1:17" ht="14.25">
      <c r="A54" s="412">
        <v>7</v>
      </c>
      <c r="B54" s="397" t="s">
        <v>200</v>
      </c>
      <c r="C54" s="398">
        <v>14205400</v>
      </c>
      <c r="D54" s="399" t="s">
        <v>487</v>
      </c>
      <c r="E54" s="413" t="s">
        <v>574</v>
      </c>
      <c r="F54" s="416" t="s">
        <v>581</v>
      </c>
      <c r="G54" s="415" t="s">
        <v>395</v>
      </c>
      <c r="H54" s="486">
        <v>1966.5259993793998</v>
      </c>
      <c r="I54" s="486">
        <v>0</v>
      </c>
      <c r="J54" s="486">
        <v>397.1</v>
      </c>
      <c r="K54" s="486">
        <v>417.38344999999993</v>
      </c>
      <c r="L54" s="486">
        <v>1502.3123394551999</v>
      </c>
      <c r="M54" s="486">
        <v>503.62176000000005</v>
      </c>
      <c r="N54" s="486">
        <v>5265.6379037180595</v>
      </c>
      <c r="O54" s="486">
        <v>0</v>
      </c>
      <c r="P54" s="486">
        <v>2849.2366697018419</v>
      </c>
      <c r="Q54" s="486">
        <v>8114.8745734199019</v>
      </c>
    </row>
    <row r="55" spans="1:17" ht="14.25">
      <c r="A55" s="412">
        <v>7</v>
      </c>
      <c r="B55" s="397" t="s">
        <v>200</v>
      </c>
      <c r="C55" s="398">
        <v>14206950</v>
      </c>
      <c r="D55" s="399" t="s">
        <v>206</v>
      </c>
      <c r="E55" s="413" t="s">
        <v>574</v>
      </c>
      <c r="F55" s="416" t="s">
        <v>582</v>
      </c>
      <c r="G55" s="415" t="s">
        <v>393</v>
      </c>
      <c r="H55" s="486">
        <v>3018.6647825656796</v>
      </c>
      <c r="I55" s="486">
        <v>0</v>
      </c>
      <c r="J55" s="486">
        <v>627</v>
      </c>
      <c r="K55" s="486">
        <v>715.52194999999983</v>
      </c>
      <c r="L55" s="486">
        <v>2773.4997036095997</v>
      </c>
      <c r="M55" s="486">
        <v>755.43264000000011</v>
      </c>
      <c r="N55" s="486">
        <v>8679.1309837928075</v>
      </c>
      <c r="O55" s="486">
        <v>0</v>
      </c>
      <c r="P55" s="486">
        <v>4696.277775330288</v>
      </c>
      <c r="Q55" s="486">
        <v>13375.408759123096</v>
      </c>
    </row>
    <row r="56" spans="1:17" ht="14.25">
      <c r="A56" s="412">
        <v>8</v>
      </c>
      <c r="B56" s="397" t="s">
        <v>56</v>
      </c>
      <c r="C56" s="398">
        <v>11447360</v>
      </c>
      <c r="D56" s="399" t="s">
        <v>250</v>
      </c>
      <c r="E56" s="413" t="s">
        <v>575</v>
      </c>
      <c r="F56" s="416" t="s">
        <v>582</v>
      </c>
      <c r="G56" s="415" t="s">
        <v>395</v>
      </c>
      <c r="H56" s="486">
        <v>0</v>
      </c>
      <c r="I56" s="486">
        <v>0</v>
      </c>
      <c r="J56" s="486">
        <v>0</v>
      </c>
      <c r="K56" s="486">
        <v>0</v>
      </c>
      <c r="L56" s="486">
        <v>0</v>
      </c>
      <c r="M56" s="486">
        <v>0</v>
      </c>
      <c r="N56" s="486">
        <v>0</v>
      </c>
      <c r="O56" s="486">
        <v>0</v>
      </c>
      <c r="P56" s="486">
        <v>0</v>
      </c>
      <c r="Q56" s="486">
        <v>0</v>
      </c>
    </row>
    <row r="57" spans="1:17" ht="14.25">
      <c r="A57" s="412">
        <v>8</v>
      </c>
      <c r="B57" s="397" t="s">
        <v>45</v>
      </c>
      <c r="C57" s="398">
        <v>11273500</v>
      </c>
      <c r="D57" s="399" t="s">
        <v>172</v>
      </c>
      <c r="E57" s="413" t="s">
        <v>575</v>
      </c>
      <c r="F57" s="416" t="s">
        <v>583</v>
      </c>
      <c r="G57" s="417" t="s">
        <v>395</v>
      </c>
      <c r="H57" s="486">
        <v>4507.2967020624001</v>
      </c>
      <c r="I57" s="486">
        <v>435.76499999999999</v>
      </c>
      <c r="J57" s="486">
        <v>1421.1999999999998</v>
      </c>
      <c r="K57" s="486">
        <v>715.52194999999983</v>
      </c>
      <c r="L57" s="486">
        <v>2811.9703912991995</v>
      </c>
      <c r="M57" s="486">
        <v>766.15056000000004</v>
      </c>
      <c r="N57" s="486">
        <v>11723.69506369776</v>
      </c>
      <c r="O57" s="486">
        <v>1215.7471781054578</v>
      </c>
      <c r="P57" s="486">
        <v>5373.7503630208757</v>
      </c>
      <c r="Q57" s="486">
        <v>18313.192604824093</v>
      </c>
    </row>
    <row r="58" spans="1:17" ht="14.25">
      <c r="A58" s="412">
        <v>8</v>
      </c>
      <c r="B58" s="397" t="s">
        <v>45</v>
      </c>
      <c r="C58" s="398">
        <v>11274538</v>
      </c>
      <c r="D58" s="399" t="s">
        <v>174</v>
      </c>
      <c r="E58" s="413" t="s">
        <v>575</v>
      </c>
      <c r="F58" s="416" t="s">
        <v>583</v>
      </c>
      <c r="G58" s="417" t="s">
        <v>395</v>
      </c>
      <c r="H58" s="486">
        <v>0</v>
      </c>
      <c r="I58" s="486">
        <v>0</v>
      </c>
      <c r="J58" s="486">
        <v>0</v>
      </c>
      <c r="K58" s="486">
        <v>0</v>
      </c>
      <c r="L58" s="486">
        <v>0</v>
      </c>
      <c r="M58" s="486">
        <v>0</v>
      </c>
      <c r="N58" s="486">
        <v>0</v>
      </c>
      <c r="O58" s="486">
        <v>0</v>
      </c>
      <c r="P58" s="486">
        <v>0</v>
      </c>
      <c r="Q58" s="486">
        <v>0</v>
      </c>
    </row>
    <row r="59" spans="1:17" ht="14.25">
      <c r="A59" s="412">
        <v>8</v>
      </c>
      <c r="B59" s="397" t="s">
        <v>45</v>
      </c>
      <c r="C59" s="398">
        <v>11335000</v>
      </c>
      <c r="D59" s="399" t="s">
        <v>178</v>
      </c>
      <c r="E59" s="413" t="s">
        <v>575</v>
      </c>
      <c r="F59" s="416" t="s">
        <v>581</v>
      </c>
      <c r="G59" s="415" t="s">
        <v>402</v>
      </c>
      <c r="H59" s="486">
        <v>1926.7361082245998</v>
      </c>
      <c r="I59" s="486">
        <v>0</v>
      </c>
      <c r="J59" s="486">
        <v>380.38</v>
      </c>
      <c r="K59" s="486">
        <v>417.38344999999993</v>
      </c>
      <c r="L59" s="486">
        <v>1523.1506286203999</v>
      </c>
      <c r="M59" s="486">
        <v>510.76704000000001</v>
      </c>
      <c r="N59" s="486">
        <v>5234.2589495294997</v>
      </c>
      <c r="O59" s="486">
        <v>542.79265306620914</v>
      </c>
      <c r="P59" s="486">
        <v>2399.2095305579978</v>
      </c>
      <c r="Q59" s="486">
        <v>8176.2611331537064</v>
      </c>
    </row>
    <row r="60" spans="1:17" ht="15" thickBot="1">
      <c r="A60" s="426">
        <v>8</v>
      </c>
      <c r="B60" s="427" t="s">
        <v>46</v>
      </c>
      <c r="C60" s="428">
        <v>11049400</v>
      </c>
      <c r="D60" s="429" t="s">
        <v>294</v>
      </c>
      <c r="E60" s="430" t="s">
        <v>576</v>
      </c>
      <c r="F60" s="431" t="s">
        <v>581</v>
      </c>
      <c r="G60" s="432" t="s">
        <v>402</v>
      </c>
      <c r="H60" s="487">
        <v>4573.4910008921997</v>
      </c>
      <c r="I60" s="487">
        <v>435.76499999999999</v>
      </c>
      <c r="J60" s="487">
        <v>1421.1999999999998</v>
      </c>
      <c r="K60" s="487">
        <v>715.52194999999983</v>
      </c>
      <c r="L60" s="487">
        <v>2852.7040606175997</v>
      </c>
      <c r="M60" s="487">
        <v>777.76164000000017</v>
      </c>
      <c r="N60" s="487">
        <v>11854.088016660782</v>
      </c>
      <c r="O60" s="487">
        <v>1229.2689273277231</v>
      </c>
      <c r="P60" s="487">
        <v>5433.5181388384262</v>
      </c>
      <c r="Q60" s="487">
        <v>18516.875082826933</v>
      </c>
    </row>
    <row r="61" spans="1:17" ht="33.75">
      <c r="A61" s="397"/>
      <c r="B61" s="397"/>
      <c r="C61" s="398"/>
      <c r="D61" s="433" t="s">
        <v>707</v>
      </c>
      <c r="F61" s="397"/>
      <c r="G61" s="397"/>
      <c r="H61" s="436"/>
      <c r="I61" s="436"/>
      <c r="J61" s="436"/>
      <c r="K61" s="436"/>
      <c r="L61" s="436"/>
      <c r="M61" s="436"/>
      <c r="N61" s="436"/>
      <c r="O61" s="436"/>
      <c r="P61" s="435" t="s">
        <v>851</v>
      </c>
      <c r="Q61" s="534">
        <f>SUM(Q3:Q60)</f>
        <v>598844.62165878667</v>
      </c>
    </row>
    <row r="62" spans="1:17">
      <c r="A62" s="397"/>
      <c r="B62" s="397"/>
      <c r="C62" s="398"/>
      <c r="D62" s="421"/>
      <c r="F62" s="437"/>
      <c r="G62" s="438"/>
      <c r="K62" s="436"/>
      <c r="O62" s="397"/>
      <c r="P62" s="397"/>
    </row>
    <row r="63" spans="1:17">
      <c r="F63" s="437"/>
      <c r="G63" s="438"/>
      <c r="K63" s="436"/>
    </row>
    <row r="64" spans="1:17">
      <c r="K64" s="436"/>
    </row>
    <row r="65" spans="5:11">
      <c r="E65" s="440"/>
      <c r="F65" s="438"/>
      <c r="G65" s="438"/>
      <c r="K65" s="436"/>
    </row>
    <row r="66" spans="5:11">
      <c r="K66" s="436"/>
    </row>
    <row r="67" spans="5:11">
      <c r="K67" s="436"/>
    </row>
    <row r="68" spans="5:11">
      <c r="K68" s="436"/>
    </row>
    <row r="69" spans="5:11">
      <c r="K69" s="436"/>
    </row>
    <row r="70" spans="5:11">
      <c r="K70" s="436"/>
    </row>
    <row r="71" spans="5:11">
      <c r="K71" s="436"/>
    </row>
    <row r="72" spans="5:11">
      <c r="K72" s="436"/>
    </row>
    <row r="73" spans="5:11">
      <c r="K73" s="436"/>
    </row>
    <row r="74" spans="5:11">
      <c r="K74" s="436"/>
    </row>
    <row r="75" spans="5:11">
      <c r="K75" s="436"/>
    </row>
    <row r="76" spans="5:11">
      <c r="K76" s="436"/>
    </row>
    <row r="77" spans="5:11">
      <c r="K77" s="436"/>
    </row>
    <row r="78" spans="5:11">
      <c r="K78" s="436"/>
    </row>
    <row r="79" spans="5:11">
      <c r="K79" s="436"/>
    </row>
    <row r="80" spans="5:11">
      <c r="K80" s="436"/>
    </row>
    <row r="81" spans="11:11">
      <c r="K81" s="436"/>
    </row>
    <row r="82" spans="11:11">
      <c r="K82" s="436"/>
    </row>
    <row r="83" spans="11:11">
      <c r="K83" s="436"/>
    </row>
    <row r="84" spans="11:11">
      <c r="K84" s="436"/>
    </row>
    <row r="85" spans="11:11">
      <c r="K85" s="436"/>
    </row>
    <row r="86" spans="11:11">
      <c r="K86" s="436"/>
    </row>
    <row r="87" spans="11:11">
      <c r="K87" s="436"/>
    </row>
    <row r="88" spans="11:11">
      <c r="K88" s="436"/>
    </row>
    <row r="89" spans="11:11">
      <c r="K89" s="436"/>
    </row>
    <row r="90" spans="11:11">
      <c r="K90" s="436"/>
    </row>
    <row r="91" spans="11:11">
      <c r="K91" s="436"/>
    </row>
    <row r="92" spans="11:11">
      <c r="K92" s="436"/>
    </row>
    <row r="93" spans="11:11">
      <c r="K93" s="436"/>
    </row>
    <row r="94" spans="11:11">
      <c r="K94" s="436"/>
    </row>
    <row r="95" spans="11:11">
      <c r="K95" s="436"/>
    </row>
    <row r="96" spans="11:11">
      <c r="K96" s="436"/>
    </row>
    <row r="97" spans="11:11">
      <c r="K97" s="436"/>
    </row>
    <row r="98" spans="11:11">
      <c r="K98" s="436"/>
    </row>
    <row r="99" spans="11:11">
      <c r="K99" s="436"/>
    </row>
    <row r="100" spans="11:11">
      <c r="K100" s="436"/>
    </row>
    <row r="101" spans="11:11">
      <c r="K101" s="436"/>
    </row>
    <row r="102" spans="11:11">
      <c r="K102" s="436"/>
    </row>
    <row r="103" spans="11:11">
      <c r="K103" s="436"/>
    </row>
    <row r="104" spans="11:11">
      <c r="K104" s="436"/>
    </row>
    <row r="105" spans="11:11">
      <c r="K105" s="436"/>
    </row>
    <row r="106" spans="11:11">
      <c r="K106" s="436"/>
    </row>
    <row r="107" spans="11:11">
      <c r="K107" s="436"/>
    </row>
    <row r="108" spans="11:11">
      <c r="K108" s="436"/>
    </row>
    <row r="109" spans="11:11">
      <c r="K109" s="436"/>
    </row>
    <row r="110" spans="11:11">
      <c r="K110" s="436"/>
    </row>
    <row r="111" spans="11:11">
      <c r="K111" s="436"/>
    </row>
    <row r="112" spans="11:11">
      <c r="K112" s="436"/>
    </row>
    <row r="113" spans="11:11">
      <c r="K113" s="436"/>
    </row>
    <row r="114" spans="11:11">
      <c r="K114" s="436"/>
    </row>
    <row r="115" spans="11:11">
      <c r="K115" s="436"/>
    </row>
    <row r="116" spans="11:11">
      <c r="K116" s="436"/>
    </row>
    <row r="117" spans="11:11">
      <c r="K117" s="436"/>
    </row>
    <row r="118" spans="11:11">
      <c r="K118" s="436"/>
    </row>
    <row r="119" spans="11:11">
      <c r="K119" s="436"/>
    </row>
    <row r="120" spans="11:11">
      <c r="K120" s="436"/>
    </row>
    <row r="121" spans="11:11">
      <c r="K121" s="436"/>
    </row>
    <row r="122" spans="11:11">
      <c r="K122" s="436"/>
    </row>
    <row r="123" spans="11:11">
      <c r="K123" s="436"/>
    </row>
    <row r="124" spans="11:11">
      <c r="K124" s="436"/>
    </row>
    <row r="125" spans="11:11">
      <c r="K125" s="436"/>
    </row>
    <row r="126" spans="11:11">
      <c r="K126" s="436"/>
    </row>
    <row r="127" spans="11:11">
      <c r="K127" s="436"/>
    </row>
    <row r="128" spans="11:11">
      <c r="K128" s="436"/>
    </row>
    <row r="129" spans="11:11">
      <c r="K129" s="436"/>
    </row>
    <row r="130" spans="11:11">
      <c r="K130" s="436"/>
    </row>
    <row r="131" spans="11:11">
      <c r="K131" s="436"/>
    </row>
    <row r="132" spans="11:11">
      <c r="K132" s="436"/>
    </row>
    <row r="133" spans="11:11">
      <c r="K133" s="436"/>
    </row>
    <row r="134" spans="11:11">
      <c r="K134" s="436"/>
    </row>
    <row r="135" spans="11:11">
      <c r="K135" s="436"/>
    </row>
    <row r="136" spans="11:11">
      <c r="K136" s="436"/>
    </row>
  </sheetData>
  <autoFilter ref="A1:S1"/>
  <mergeCells count="1">
    <mergeCell ref="H1:N1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32"/>
  <sheetViews>
    <sheetView workbookViewId="0">
      <pane ySplit="2" topLeftCell="A3" activePane="bottomLeft" state="frozen"/>
      <selection pane="bottomLeft" sqref="A1:A2"/>
    </sheetView>
  </sheetViews>
  <sheetFormatPr defaultRowHeight="12"/>
  <cols>
    <col min="1" max="1" width="8.28515625" style="48" customWidth="1"/>
    <col min="2" max="2" width="6.42578125" style="49" customWidth="1"/>
    <col min="3" max="3" width="10.28515625" style="49" customWidth="1"/>
    <col min="4" max="4" width="4.7109375" style="50" customWidth="1"/>
    <col min="5" max="5" width="14" style="51" customWidth="1"/>
    <col min="6" max="6" width="34.42578125" style="52" customWidth="1"/>
    <col min="7" max="7" width="8.85546875" style="53" customWidth="1"/>
    <col min="8" max="9" width="9.85546875" style="54" customWidth="1"/>
    <col min="10" max="10" width="16.140625" style="54" customWidth="1"/>
    <col min="11" max="11" width="30.140625" style="52" customWidth="1"/>
    <col min="12" max="16384" width="9.140625" style="52"/>
  </cols>
  <sheetData>
    <row r="1" spans="1:13" s="26" customFormat="1" ht="27.75" customHeight="1">
      <c r="A1" s="589" t="s">
        <v>110</v>
      </c>
      <c r="B1" s="589" t="s">
        <v>111</v>
      </c>
      <c r="C1" s="589" t="s">
        <v>112</v>
      </c>
      <c r="D1" s="591" t="s">
        <v>57</v>
      </c>
      <c r="E1" s="586">
        <v>39954</v>
      </c>
      <c r="F1" s="586"/>
      <c r="G1" s="587" t="s">
        <v>113</v>
      </c>
      <c r="H1" s="149" t="s">
        <v>797</v>
      </c>
      <c r="I1" s="584" t="s">
        <v>470</v>
      </c>
      <c r="J1" s="175" t="s">
        <v>468</v>
      </c>
    </row>
    <row r="2" spans="1:13" s="26" customFormat="1" ht="49.5" customHeight="1" thickBot="1">
      <c r="A2" s="590"/>
      <c r="B2" s="590"/>
      <c r="C2" s="590"/>
      <c r="D2" s="592"/>
      <c r="E2" s="27" t="s">
        <v>114</v>
      </c>
      <c r="F2" s="27" t="s">
        <v>115</v>
      </c>
      <c r="G2" s="588"/>
      <c r="H2" s="28" t="s">
        <v>469</v>
      </c>
      <c r="I2" s="585"/>
      <c r="J2" s="29" t="s">
        <v>471</v>
      </c>
      <c r="K2" s="26" t="s">
        <v>675</v>
      </c>
    </row>
    <row r="3" spans="1:13" s="36" customFormat="1" ht="7.5" customHeight="1" thickTop="1">
      <c r="A3" s="30"/>
      <c r="B3" s="31"/>
      <c r="C3" s="31"/>
      <c r="D3" s="32"/>
      <c r="E3" s="30"/>
      <c r="F3" s="33"/>
      <c r="G3" s="34"/>
      <c r="H3" s="35"/>
      <c r="I3" s="35"/>
      <c r="J3" s="35"/>
    </row>
    <row r="4" spans="1:13" s="151" customFormat="1" ht="12" customHeight="1">
      <c r="A4" s="37" t="s">
        <v>18</v>
      </c>
      <c r="B4" s="38" t="s">
        <v>116</v>
      </c>
      <c r="C4" s="38" t="s">
        <v>117</v>
      </c>
      <c r="D4" s="39" t="s">
        <v>118</v>
      </c>
      <c r="E4" s="37" t="s">
        <v>119</v>
      </c>
      <c r="F4" s="37" t="s">
        <v>120</v>
      </c>
      <c r="G4" s="192" t="s">
        <v>393</v>
      </c>
      <c r="H4" s="193">
        <f>'FY11 chem site net costs'!R18</f>
        <v>0</v>
      </c>
      <c r="I4" s="193">
        <f>'FY11 chem site net costs'!S18</f>
        <v>0</v>
      </c>
      <c r="J4" s="442">
        <f>'FY11 Eco site net costs'!Q13</f>
        <v>0</v>
      </c>
      <c r="K4" s="194"/>
      <c r="L4" s="194"/>
      <c r="M4" s="194"/>
    </row>
    <row r="5" spans="1:13" s="151" customFormat="1" ht="12" customHeight="1">
      <c r="A5" s="37" t="s">
        <v>18</v>
      </c>
      <c r="B5" s="38" t="s">
        <v>116</v>
      </c>
      <c r="C5" s="38" t="s">
        <v>117</v>
      </c>
      <c r="D5" s="39" t="s">
        <v>118</v>
      </c>
      <c r="E5" s="37" t="s">
        <v>122</v>
      </c>
      <c r="F5" s="37" t="s">
        <v>123</v>
      </c>
      <c r="G5" s="192" t="s">
        <v>394</v>
      </c>
      <c r="H5" s="193">
        <f>'FY11 chem site net costs'!R19</f>
        <v>82273</v>
      </c>
      <c r="I5" s="193">
        <f>'FY11 chem site net costs'!S19</f>
        <v>0</v>
      </c>
      <c r="J5" s="442"/>
      <c r="K5" s="194"/>
      <c r="L5" s="194"/>
      <c r="M5" s="194"/>
    </row>
    <row r="6" spans="1:13" s="151" customFormat="1" ht="12" customHeight="1">
      <c r="A6" s="41" t="s">
        <v>18</v>
      </c>
      <c r="B6" s="38" t="s">
        <v>116</v>
      </c>
      <c r="C6" s="38" t="s">
        <v>117</v>
      </c>
      <c r="D6" s="39" t="s">
        <v>118</v>
      </c>
      <c r="E6" s="41" t="s">
        <v>125</v>
      </c>
      <c r="F6" s="194" t="s">
        <v>126</v>
      </c>
      <c r="G6" s="192" t="s">
        <v>395</v>
      </c>
      <c r="H6" s="193">
        <f>'FY11 chem site net costs'!R20</f>
        <v>0</v>
      </c>
      <c r="I6" s="193">
        <f>'FY11 chem site net costs'!S20</f>
        <v>14570</v>
      </c>
      <c r="J6" s="442">
        <f>'FY11 Eco site net costs'!Q14</f>
        <v>16750.885769229481</v>
      </c>
      <c r="K6" s="194"/>
      <c r="L6" s="194"/>
      <c r="M6" s="194"/>
    </row>
    <row r="7" spans="1:13" s="151" customFormat="1" ht="12" customHeight="1">
      <c r="A7" s="37" t="s">
        <v>18</v>
      </c>
      <c r="B7" s="38" t="s">
        <v>116</v>
      </c>
      <c r="C7" s="38" t="s">
        <v>117</v>
      </c>
      <c r="D7" s="39" t="s">
        <v>118</v>
      </c>
      <c r="E7" s="37" t="s">
        <v>127</v>
      </c>
      <c r="F7" s="37" t="s">
        <v>128</v>
      </c>
      <c r="G7" s="192" t="s">
        <v>395</v>
      </c>
      <c r="H7" s="193">
        <f>'FY11 chem site net costs'!R21</f>
        <v>111637</v>
      </c>
      <c r="I7" s="193">
        <f>'FY11 chem site net costs'!S21</f>
        <v>14570</v>
      </c>
      <c r="J7" s="442"/>
      <c r="K7" s="194"/>
      <c r="L7" s="194"/>
      <c r="M7" s="194"/>
    </row>
    <row r="8" spans="1:13" s="151" customFormat="1" ht="12" customHeight="1">
      <c r="A8" s="37" t="s">
        <v>18</v>
      </c>
      <c r="B8" s="38" t="s">
        <v>116</v>
      </c>
      <c r="C8" s="38" t="s">
        <v>117</v>
      </c>
      <c r="D8" s="39" t="s">
        <v>118</v>
      </c>
      <c r="E8" s="37" t="s">
        <v>155</v>
      </c>
      <c r="F8" s="37" t="s">
        <v>156</v>
      </c>
      <c r="G8" s="192" t="s">
        <v>395</v>
      </c>
      <c r="H8" s="193">
        <f>'FY11 chem site net costs'!R28</f>
        <v>0</v>
      </c>
      <c r="I8" s="193">
        <f>'FY11 chem site net costs'!S28</f>
        <v>14570</v>
      </c>
      <c r="J8" s="442"/>
      <c r="K8" s="194"/>
      <c r="L8" s="194"/>
      <c r="M8" s="194"/>
    </row>
    <row r="9" spans="1:13" s="150" customFormat="1" ht="12" customHeight="1">
      <c r="A9" s="42" t="s">
        <v>16</v>
      </c>
      <c r="B9" s="43" t="s">
        <v>116</v>
      </c>
      <c r="C9" s="43" t="s">
        <v>117</v>
      </c>
      <c r="D9" s="44" t="s">
        <v>118</v>
      </c>
      <c r="E9" s="195" t="s">
        <v>387</v>
      </c>
      <c r="F9" s="196" t="s">
        <v>388</v>
      </c>
      <c r="G9" s="196" t="s">
        <v>395</v>
      </c>
      <c r="H9" s="197">
        <f>'FY11 chem site net costs'!R22</f>
        <v>0</v>
      </c>
      <c r="I9" s="197">
        <f>'FY11 chem site net costs'!S22</f>
        <v>0</v>
      </c>
      <c r="J9" s="441"/>
      <c r="K9" s="198"/>
      <c r="L9" s="198"/>
      <c r="M9" s="198"/>
    </row>
    <row r="10" spans="1:13" s="150" customFormat="1" ht="12" customHeight="1">
      <c r="A10" s="42" t="s">
        <v>16</v>
      </c>
      <c r="B10" s="43" t="s">
        <v>116</v>
      </c>
      <c r="C10" s="43" t="s">
        <v>117</v>
      </c>
      <c r="D10" s="44" t="s">
        <v>118</v>
      </c>
      <c r="E10" s="45" t="s">
        <v>130</v>
      </c>
      <c r="F10" s="199" t="s">
        <v>131</v>
      </c>
      <c r="G10" s="196" t="s">
        <v>393</v>
      </c>
      <c r="H10" s="197">
        <f>'FY11 chem site net costs'!R23</f>
        <v>73179</v>
      </c>
      <c r="I10" s="197">
        <f>'FY11 chem site net costs'!S23</f>
        <v>14556</v>
      </c>
      <c r="J10" s="441">
        <f>'FY11 Eco site net costs'!Q15</f>
        <v>12019.225794765282</v>
      </c>
      <c r="K10" s="198"/>
      <c r="L10" s="198"/>
      <c r="M10" s="198"/>
    </row>
    <row r="11" spans="1:13" s="150" customFormat="1" ht="12" customHeight="1">
      <c r="A11" s="46" t="s">
        <v>16</v>
      </c>
      <c r="B11" s="43" t="s">
        <v>116</v>
      </c>
      <c r="C11" s="43" t="s">
        <v>117</v>
      </c>
      <c r="D11" s="44" t="s">
        <v>118</v>
      </c>
      <c r="E11" s="46" t="s">
        <v>132</v>
      </c>
      <c r="F11" s="46" t="s">
        <v>133</v>
      </c>
      <c r="G11" s="196" t="s">
        <v>396</v>
      </c>
      <c r="H11" s="197">
        <f>'FY11 chem site net costs'!R24</f>
        <v>69494</v>
      </c>
      <c r="I11" s="197">
        <f>'FY11 chem site net costs'!S24</f>
        <v>0</v>
      </c>
      <c r="J11" s="441"/>
      <c r="K11" s="198"/>
      <c r="L11" s="198"/>
      <c r="M11" s="198"/>
    </row>
    <row r="12" spans="1:13" s="150" customFormat="1" ht="12" customHeight="1">
      <c r="A12" s="46" t="s">
        <v>16</v>
      </c>
      <c r="B12" s="43" t="s">
        <v>116</v>
      </c>
      <c r="C12" s="43" t="s">
        <v>117</v>
      </c>
      <c r="D12" s="44" t="s">
        <v>118</v>
      </c>
      <c r="E12" s="46" t="s">
        <v>134</v>
      </c>
      <c r="F12" s="46" t="s">
        <v>135</v>
      </c>
      <c r="G12" s="196" t="s">
        <v>395</v>
      </c>
      <c r="H12" s="197">
        <f>'FY11 chem site net costs'!R25</f>
        <v>0</v>
      </c>
      <c r="I12" s="197">
        <f>'FY11 chem site net costs'!S25</f>
        <v>0</v>
      </c>
      <c r="J12" s="441">
        <f>'FY11 Eco site net costs'!Q16</f>
        <v>0</v>
      </c>
      <c r="K12" s="198"/>
      <c r="L12" s="198"/>
      <c r="M12" s="198"/>
    </row>
    <row r="13" spans="1:13" s="151" customFormat="1" ht="12" customHeight="1">
      <c r="A13" s="37" t="s">
        <v>77</v>
      </c>
      <c r="B13" s="38" t="s">
        <v>116</v>
      </c>
      <c r="C13" s="38" t="s">
        <v>136</v>
      </c>
      <c r="D13" s="39" t="s">
        <v>137</v>
      </c>
      <c r="E13" s="200" t="s">
        <v>389</v>
      </c>
      <c r="F13" s="192" t="s">
        <v>390</v>
      </c>
      <c r="G13" s="192" t="s">
        <v>395</v>
      </c>
      <c r="H13" s="193">
        <f>'FY11 chem site net costs'!R99</f>
        <v>0</v>
      </c>
      <c r="I13" s="193">
        <f>'FY11 chem site net costs'!S99</f>
        <v>15443</v>
      </c>
      <c r="J13" s="442">
        <f>'FY11 Eco site net costs'!Q49</f>
        <v>15907.017023687498</v>
      </c>
      <c r="K13" s="194"/>
      <c r="L13" s="194"/>
      <c r="M13" s="194"/>
    </row>
    <row r="14" spans="1:13" s="151" customFormat="1" ht="12" customHeight="1">
      <c r="A14" s="37" t="s">
        <v>77</v>
      </c>
      <c r="B14" s="38" t="s">
        <v>116</v>
      </c>
      <c r="C14" s="38" t="s">
        <v>136</v>
      </c>
      <c r="D14" s="39" t="s">
        <v>137</v>
      </c>
      <c r="E14" s="200" t="s">
        <v>391</v>
      </c>
      <c r="F14" s="192" t="s">
        <v>392</v>
      </c>
      <c r="G14" s="192" t="s">
        <v>395</v>
      </c>
      <c r="H14" s="193">
        <f>'FY11 chem site net costs'!R100</f>
        <v>0</v>
      </c>
      <c r="I14" s="193">
        <f>'FY11 chem site net costs'!S100</f>
        <v>15443</v>
      </c>
      <c r="J14" s="442">
        <f>'FY11 Eco site net costs'!Q50</f>
        <v>0</v>
      </c>
      <c r="K14" s="194"/>
      <c r="L14" s="194"/>
      <c r="M14" s="194"/>
    </row>
    <row r="15" spans="1:13" s="151" customFormat="1" ht="12" customHeight="1">
      <c r="A15" s="37" t="s">
        <v>77</v>
      </c>
      <c r="B15" s="38" t="s">
        <v>116</v>
      </c>
      <c r="C15" s="38" t="s">
        <v>136</v>
      </c>
      <c r="D15" s="39" t="s">
        <v>137</v>
      </c>
      <c r="E15" s="37" t="s">
        <v>138</v>
      </c>
      <c r="F15" s="202" t="s">
        <v>139</v>
      </c>
      <c r="G15" s="192" t="s">
        <v>395</v>
      </c>
      <c r="H15" s="193">
        <f>'FY11 chem site net costs'!R101</f>
        <v>0</v>
      </c>
      <c r="I15" s="193">
        <f>'FY11 chem site net costs'!S101</f>
        <v>0</v>
      </c>
      <c r="J15" s="201"/>
      <c r="K15" s="194"/>
      <c r="L15" s="194"/>
      <c r="M15" s="194"/>
    </row>
    <row r="16" spans="1:13" s="150" customFormat="1" ht="12" customHeight="1">
      <c r="A16" s="46" t="s">
        <v>34</v>
      </c>
      <c r="B16" s="43" t="s">
        <v>116</v>
      </c>
      <c r="C16" s="43" t="s">
        <v>140</v>
      </c>
      <c r="D16" s="44" t="s">
        <v>141</v>
      </c>
      <c r="E16" s="195" t="s">
        <v>403</v>
      </c>
      <c r="F16" s="196" t="s">
        <v>401</v>
      </c>
      <c r="G16" s="196" t="s">
        <v>402</v>
      </c>
      <c r="H16" s="197">
        <v>0</v>
      </c>
      <c r="I16" s="197">
        <v>0</v>
      </c>
      <c r="J16" s="441">
        <f>'FY11 Eco site net costs'!Q34</f>
        <v>25920.40319186022</v>
      </c>
      <c r="K16" s="198"/>
      <c r="L16" s="198"/>
      <c r="M16" s="198"/>
    </row>
    <row r="17" spans="1:18" s="150" customFormat="1" ht="12" customHeight="1">
      <c r="A17" s="46" t="s">
        <v>34</v>
      </c>
      <c r="B17" s="43" t="s">
        <v>116</v>
      </c>
      <c r="C17" s="43" t="s">
        <v>140</v>
      </c>
      <c r="D17" s="44" t="s">
        <v>141</v>
      </c>
      <c r="E17" s="195" t="s">
        <v>397</v>
      </c>
      <c r="F17" s="196" t="s">
        <v>398</v>
      </c>
      <c r="G17" s="196" t="s">
        <v>395</v>
      </c>
      <c r="H17" s="197">
        <f>'FY11 chem site net costs'!R63</f>
        <v>0</v>
      </c>
      <c r="I17" s="197">
        <f>'FY11 chem site net costs'!S63</f>
        <v>0</v>
      </c>
      <c r="J17" s="441"/>
      <c r="K17" s="198"/>
      <c r="L17" s="198"/>
      <c r="M17" s="198"/>
    </row>
    <row r="18" spans="1:18" s="150" customFormat="1" ht="12" customHeight="1">
      <c r="A18" s="46" t="s">
        <v>34</v>
      </c>
      <c r="B18" s="43" t="s">
        <v>116</v>
      </c>
      <c r="C18" s="43" t="s">
        <v>140</v>
      </c>
      <c r="D18" s="44" t="s">
        <v>141</v>
      </c>
      <c r="E18" s="195" t="s">
        <v>142</v>
      </c>
      <c r="F18" s="196" t="s">
        <v>143</v>
      </c>
      <c r="G18" s="196" t="s">
        <v>393</v>
      </c>
      <c r="H18" s="197">
        <f>'FY11 chem site net costs'!R64</f>
        <v>0</v>
      </c>
      <c r="I18" s="197">
        <f>'FY11 chem site net costs'!S64</f>
        <v>0</v>
      </c>
      <c r="J18" s="441">
        <f>'FY11 Eco site net costs'!Q35</f>
        <v>0</v>
      </c>
      <c r="K18" s="198"/>
      <c r="L18" s="198"/>
      <c r="M18" s="198"/>
    </row>
    <row r="19" spans="1:18" s="150" customFormat="1" ht="12" customHeight="1">
      <c r="A19" s="46" t="s">
        <v>34</v>
      </c>
      <c r="B19" s="43" t="s">
        <v>116</v>
      </c>
      <c r="C19" s="43" t="s">
        <v>140</v>
      </c>
      <c r="D19" s="44" t="s">
        <v>141</v>
      </c>
      <c r="E19" s="195" t="s">
        <v>399</v>
      </c>
      <c r="F19" s="196" t="s">
        <v>400</v>
      </c>
      <c r="G19" s="196" t="s">
        <v>395</v>
      </c>
      <c r="H19" s="197">
        <f>'FY11 chem site net costs'!R65</f>
        <v>77564</v>
      </c>
      <c r="I19" s="197">
        <f>'FY11 chem site net costs'!S65</f>
        <v>0</v>
      </c>
      <c r="J19" s="441"/>
      <c r="K19" s="198"/>
      <c r="L19" s="198"/>
      <c r="M19" s="198"/>
    </row>
    <row r="20" spans="1:18" s="150" customFormat="1" ht="12" customHeight="1">
      <c r="A20" s="46" t="s">
        <v>34</v>
      </c>
      <c r="B20" s="43" t="s">
        <v>116</v>
      </c>
      <c r="C20" s="43" t="s">
        <v>140</v>
      </c>
      <c r="D20" s="44" t="s">
        <v>141</v>
      </c>
      <c r="E20" s="195" t="s">
        <v>144</v>
      </c>
      <c r="F20" s="196" t="s">
        <v>145</v>
      </c>
      <c r="G20" s="196" t="s">
        <v>396</v>
      </c>
      <c r="H20" s="197">
        <f>'FY11 chem site net costs'!R66</f>
        <v>60769</v>
      </c>
      <c r="I20" s="197">
        <f>'FY11 chem site net costs'!S66</f>
        <v>12093</v>
      </c>
      <c r="J20" s="441"/>
      <c r="K20" s="198"/>
      <c r="L20" s="198"/>
      <c r="M20" s="198"/>
    </row>
    <row r="21" spans="1:18" s="40" customFormat="1" ht="12" customHeight="1">
      <c r="A21" s="37" t="s">
        <v>11</v>
      </c>
      <c r="B21" s="38" t="s">
        <v>116</v>
      </c>
      <c r="C21" s="38" t="s">
        <v>146</v>
      </c>
      <c r="D21" s="39" t="s">
        <v>147</v>
      </c>
      <c r="E21" s="37" t="s">
        <v>148</v>
      </c>
      <c r="F21" s="37" t="s">
        <v>149</v>
      </c>
      <c r="G21" s="192" t="s">
        <v>395</v>
      </c>
      <c r="H21" s="193">
        <f>'FY11 chem site net costs'!R2</f>
        <v>0</v>
      </c>
      <c r="I21" s="193">
        <f>'FY11 chem site net costs'!S2</f>
        <v>0</v>
      </c>
      <c r="J21" s="442">
        <f>'FY11 Eco site net costs'!Q3</f>
        <v>15742.15582673021</v>
      </c>
      <c r="K21" s="194"/>
      <c r="L21" s="194"/>
      <c r="M21" s="194"/>
      <c r="N21" s="151"/>
      <c r="O21" s="151"/>
      <c r="P21" s="151"/>
      <c r="Q21" s="151"/>
      <c r="R21" s="151"/>
    </row>
    <row r="22" spans="1:18" s="40" customFormat="1" ht="12" customHeight="1">
      <c r="A22" s="37" t="s">
        <v>11</v>
      </c>
      <c r="B22" s="38" t="s">
        <v>116</v>
      </c>
      <c r="C22" s="38" t="s">
        <v>146</v>
      </c>
      <c r="D22" s="39" t="s">
        <v>147</v>
      </c>
      <c r="E22" s="37" t="s">
        <v>150</v>
      </c>
      <c r="F22" s="37" t="s">
        <v>151</v>
      </c>
      <c r="G22" s="192" t="s">
        <v>395</v>
      </c>
      <c r="H22" s="193">
        <f>'FY11 chem site net costs'!R3</f>
        <v>0</v>
      </c>
      <c r="I22" s="193">
        <f>'FY11 chem site net costs'!S3</f>
        <v>0</v>
      </c>
      <c r="J22" s="442"/>
      <c r="K22" s="194"/>
      <c r="L22" s="194"/>
      <c r="M22" s="194"/>
      <c r="N22" s="151"/>
      <c r="O22" s="151"/>
      <c r="P22" s="151"/>
      <c r="Q22" s="151"/>
      <c r="R22" s="151"/>
    </row>
    <row r="23" spans="1:18" s="47" customFormat="1" ht="12" customHeight="1">
      <c r="A23" s="37" t="s">
        <v>11</v>
      </c>
      <c r="B23" s="38" t="s">
        <v>116</v>
      </c>
      <c r="C23" s="38" t="s">
        <v>146</v>
      </c>
      <c r="D23" s="39" t="s">
        <v>147</v>
      </c>
      <c r="E23" s="37" t="s">
        <v>152</v>
      </c>
      <c r="F23" s="37" t="s">
        <v>153</v>
      </c>
      <c r="G23" s="192" t="s">
        <v>395</v>
      </c>
      <c r="H23" s="193">
        <f>'FY11 chem site net costs'!R4</f>
        <v>0</v>
      </c>
      <c r="I23" s="193">
        <f>'FY11 chem site net costs'!S4</f>
        <v>0</v>
      </c>
      <c r="J23" s="442">
        <f>'FY11 Eco site net costs'!Q4</f>
        <v>0</v>
      </c>
      <c r="K23" s="194"/>
      <c r="L23" s="194"/>
      <c r="M23" s="194"/>
      <c r="N23" s="154"/>
      <c r="O23" s="154"/>
      <c r="P23" s="154"/>
      <c r="Q23" s="154"/>
      <c r="R23" s="154"/>
    </row>
    <row r="24" spans="1:18" s="47" customFormat="1" ht="12" customHeight="1">
      <c r="A24" s="37" t="s">
        <v>11</v>
      </c>
      <c r="B24" s="38"/>
      <c r="C24" s="38" t="s">
        <v>146</v>
      </c>
      <c r="D24" s="39" t="s">
        <v>147</v>
      </c>
      <c r="E24" s="37" t="s">
        <v>291</v>
      </c>
      <c r="F24" s="37" t="s">
        <v>292</v>
      </c>
      <c r="G24" s="192" t="s">
        <v>395</v>
      </c>
      <c r="H24" s="193">
        <f>'FY11 chem site net costs'!R13</f>
        <v>94455</v>
      </c>
      <c r="I24" s="193">
        <f>'FY11 chem site net costs'!S13</f>
        <v>5681</v>
      </c>
      <c r="J24" s="442"/>
      <c r="K24" s="194"/>
      <c r="L24" s="194"/>
      <c r="M24" s="194"/>
      <c r="N24" s="154"/>
      <c r="O24" s="154"/>
      <c r="P24" s="154"/>
      <c r="Q24" s="154"/>
      <c r="R24" s="154"/>
    </row>
    <row r="25" spans="1:18" s="152" customFormat="1" ht="12" customHeight="1">
      <c r="A25" s="46" t="s">
        <v>154</v>
      </c>
      <c r="B25" s="43" t="s">
        <v>116</v>
      </c>
      <c r="C25" s="43" t="s">
        <v>117</v>
      </c>
      <c r="D25" s="44" t="s">
        <v>118</v>
      </c>
      <c r="E25" s="195" t="s">
        <v>406</v>
      </c>
      <c r="F25" s="196" t="s">
        <v>404</v>
      </c>
      <c r="G25" s="196" t="s">
        <v>395</v>
      </c>
      <c r="H25" s="197">
        <f>'FY11 chem site net costs'!R26</f>
        <v>0</v>
      </c>
      <c r="I25" s="197">
        <f>'FY11 chem site net costs'!S26</f>
        <v>0</v>
      </c>
      <c r="J25" s="203"/>
      <c r="K25" s="198"/>
      <c r="L25" s="198"/>
      <c r="M25" s="198"/>
    </row>
    <row r="26" spans="1:18" s="152" customFormat="1" ht="12" customHeight="1">
      <c r="A26" s="46" t="s">
        <v>154</v>
      </c>
      <c r="B26" s="43" t="s">
        <v>116</v>
      </c>
      <c r="C26" s="43" t="s">
        <v>117</v>
      </c>
      <c r="D26" s="44" t="s">
        <v>118</v>
      </c>
      <c r="E26" s="195" t="s">
        <v>407</v>
      </c>
      <c r="F26" s="196" t="s">
        <v>405</v>
      </c>
      <c r="G26" s="196" t="s">
        <v>395</v>
      </c>
      <c r="H26" s="197">
        <f>'FY11 chem site net costs'!R27</f>
        <v>0</v>
      </c>
      <c r="I26" s="197">
        <f>'FY11 chem site net costs'!S27</f>
        <v>0</v>
      </c>
      <c r="J26" s="203"/>
      <c r="K26" s="198"/>
      <c r="L26" s="198"/>
      <c r="M26" s="198"/>
    </row>
    <row r="27" spans="1:18" s="150" customFormat="1" ht="12" customHeight="1">
      <c r="A27" s="46" t="s">
        <v>154</v>
      </c>
      <c r="B27" s="43" t="s">
        <v>116</v>
      </c>
      <c r="C27" s="43" t="s">
        <v>117</v>
      </c>
      <c r="D27" s="44" t="s">
        <v>118</v>
      </c>
      <c r="E27" s="46" t="s">
        <v>155</v>
      </c>
      <c r="F27" s="46" t="s">
        <v>156</v>
      </c>
      <c r="G27" s="196" t="s">
        <v>395</v>
      </c>
      <c r="H27" s="197">
        <f>'FY11 chem site net costs'!R28</f>
        <v>0</v>
      </c>
      <c r="I27" s="197">
        <v>0</v>
      </c>
      <c r="J27" s="203"/>
      <c r="K27" s="198"/>
      <c r="L27" s="198"/>
      <c r="M27" s="198"/>
    </row>
    <row r="28" spans="1:18" s="153" customFormat="1" ht="12" customHeight="1">
      <c r="A28" s="37" t="s">
        <v>54</v>
      </c>
      <c r="B28" s="38" t="s">
        <v>116</v>
      </c>
      <c r="C28" s="38" t="s">
        <v>136</v>
      </c>
      <c r="D28" s="39" t="s">
        <v>157</v>
      </c>
      <c r="E28" s="37" t="s">
        <v>158</v>
      </c>
      <c r="F28" s="37" t="s">
        <v>159</v>
      </c>
      <c r="G28" s="192" t="s">
        <v>393</v>
      </c>
      <c r="H28" s="193">
        <f>'FY11 chem site net costs'!R93</f>
        <v>59827</v>
      </c>
      <c r="I28" s="193">
        <f>'FY11 chem site net costs'!S93</f>
        <v>0</v>
      </c>
      <c r="J28" s="201"/>
      <c r="K28" s="194"/>
      <c r="L28" s="194"/>
      <c r="M28" s="194"/>
    </row>
    <row r="29" spans="1:18" s="153" customFormat="1" ht="12" customHeight="1">
      <c r="A29" s="37" t="s">
        <v>54</v>
      </c>
      <c r="B29" s="38" t="s">
        <v>116</v>
      </c>
      <c r="C29" s="38" t="s">
        <v>136</v>
      </c>
      <c r="D29" s="39" t="s">
        <v>157</v>
      </c>
      <c r="E29" s="200" t="s">
        <v>408</v>
      </c>
      <c r="F29" s="192" t="s">
        <v>409</v>
      </c>
      <c r="G29" s="192" t="s">
        <v>395</v>
      </c>
      <c r="H29" s="193">
        <f>'FY11 chem site net costs'!R94</f>
        <v>0</v>
      </c>
      <c r="I29" s="193">
        <f>'FY11 chem site net costs'!S94</f>
        <v>0</v>
      </c>
      <c r="J29" s="201"/>
      <c r="K29" s="194"/>
      <c r="L29" s="194"/>
      <c r="M29" s="194"/>
    </row>
    <row r="30" spans="1:18" s="151" customFormat="1" ht="12" customHeight="1">
      <c r="A30" s="37" t="s">
        <v>54</v>
      </c>
      <c r="B30" s="38" t="s">
        <v>116</v>
      </c>
      <c r="C30" s="38" t="s">
        <v>136</v>
      </c>
      <c r="D30" s="39" t="s">
        <v>157</v>
      </c>
      <c r="E30" s="37" t="s">
        <v>160</v>
      </c>
      <c r="F30" s="37" t="s">
        <v>161</v>
      </c>
      <c r="G30" s="192" t="s">
        <v>395</v>
      </c>
      <c r="H30" s="193">
        <f>'FY11 chem site net costs'!R95</f>
        <v>0</v>
      </c>
      <c r="I30" s="193">
        <f>'FY11 chem site net costs'!S95</f>
        <v>0</v>
      </c>
      <c r="J30" s="201"/>
      <c r="K30" s="194"/>
      <c r="L30" s="194"/>
      <c r="M30" s="194"/>
    </row>
    <row r="31" spans="1:18" s="150" customFormat="1" ht="12" customHeight="1">
      <c r="A31" s="46" t="s">
        <v>13</v>
      </c>
      <c r="B31" s="43" t="s">
        <v>116</v>
      </c>
      <c r="C31" s="43" t="s">
        <v>146</v>
      </c>
      <c r="D31" s="44" t="s">
        <v>147</v>
      </c>
      <c r="E31" s="46" t="s">
        <v>162</v>
      </c>
      <c r="F31" s="45" t="s">
        <v>163</v>
      </c>
      <c r="G31" s="196" t="s">
        <v>395</v>
      </c>
      <c r="H31" s="197">
        <f>'FY11 chem site net costs'!R14</f>
        <v>28698</v>
      </c>
      <c r="I31" s="197">
        <f>'FY11 chem site net costs'!S14</f>
        <v>15007</v>
      </c>
      <c r="J31" s="441">
        <f>'FY11 Eco site net costs'!Q10</f>
        <v>21778.43420157734</v>
      </c>
      <c r="K31" s="198"/>
      <c r="L31" s="198"/>
      <c r="M31" s="198"/>
    </row>
    <row r="32" spans="1:18" s="150" customFormat="1" ht="12" customHeight="1">
      <c r="A32" s="46" t="s">
        <v>13</v>
      </c>
      <c r="B32" s="43" t="s">
        <v>116</v>
      </c>
      <c r="C32" s="43" t="s">
        <v>146</v>
      </c>
      <c r="D32" s="44" t="s">
        <v>147</v>
      </c>
      <c r="E32" s="46" t="s">
        <v>164</v>
      </c>
      <c r="F32" s="46" t="s">
        <v>165</v>
      </c>
      <c r="G32" s="196" t="s">
        <v>395</v>
      </c>
      <c r="H32" s="197">
        <f>'FY11 chem site net costs'!R15</f>
        <v>0</v>
      </c>
      <c r="I32" s="197">
        <f>'FY11 chem site net costs'!S15</f>
        <v>14542</v>
      </c>
      <c r="J32" s="441">
        <f>'FY11 Eco site net costs'!Q11</f>
        <v>21013.264385283357</v>
      </c>
      <c r="K32" s="198"/>
      <c r="L32" s="198"/>
      <c r="M32" s="198"/>
    </row>
    <row r="33" spans="1:13" s="150" customFormat="1" ht="12" customHeight="1">
      <c r="A33" s="46" t="s">
        <v>13</v>
      </c>
      <c r="B33" s="43" t="s">
        <v>116</v>
      </c>
      <c r="C33" s="43" t="s">
        <v>146</v>
      </c>
      <c r="D33" s="44" t="s">
        <v>147</v>
      </c>
      <c r="E33" s="46" t="s">
        <v>166</v>
      </c>
      <c r="F33" s="46" t="s">
        <v>167</v>
      </c>
      <c r="G33" s="196" t="s">
        <v>396</v>
      </c>
      <c r="H33" s="197">
        <f>'FY11 chem site net costs'!R16</f>
        <v>81219</v>
      </c>
      <c r="I33" s="197">
        <f>'FY11 chem site net costs'!S16</f>
        <v>0</v>
      </c>
      <c r="J33" s="441"/>
      <c r="K33" s="198"/>
      <c r="L33" s="198"/>
      <c r="M33" s="198"/>
    </row>
    <row r="34" spans="1:13" s="150" customFormat="1" ht="12" customHeight="1">
      <c r="A34" s="46" t="s">
        <v>13</v>
      </c>
      <c r="B34" s="43" t="s">
        <v>116</v>
      </c>
      <c r="C34" s="43" t="s">
        <v>146</v>
      </c>
      <c r="D34" s="44" t="s">
        <v>147</v>
      </c>
      <c r="E34" s="46" t="s">
        <v>168</v>
      </c>
      <c r="F34" s="46" t="s">
        <v>169</v>
      </c>
      <c r="G34" s="196" t="s">
        <v>393</v>
      </c>
      <c r="H34" s="197">
        <f>'FY11 chem site net costs'!R17</f>
        <v>0</v>
      </c>
      <c r="I34" s="197">
        <f>'FY11 chem site net costs'!S17</f>
        <v>0</v>
      </c>
      <c r="J34" s="441">
        <f>'FY11 Eco site net costs'!Q12</f>
        <v>0</v>
      </c>
      <c r="K34" s="198"/>
      <c r="L34" s="198"/>
      <c r="M34" s="198"/>
    </row>
    <row r="35" spans="1:13" s="151" customFormat="1" ht="12" customHeight="1">
      <c r="A35" s="37" t="s">
        <v>45</v>
      </c>
      <c r="B35" s="38" t="s">
        <v>116</v>
      </c>
      <c r="C35" s="38" t="s">
        <v>136</v>
      </c>
      <c r="D35" s="39" t="s">
        <v>170</v>
      </c>
      <c r="E35" s="37" t="s">
        <v>171</v>
      </c>
      <c r="F35" s="37" t="s">
        <v>172</v>
      </c>
      <c r="G35" s="192" t="s">
        <v>395</v>
      </c>
      <c r="H35" s="193">
        <f>'FY11 chem site net costs'!R114</f>
        <v>0</v>
      </c>
      <c r="I35" s="193">
        <f>'FY11 chem site net costs'!S114</f>
        <v>6105</v>
      </c>
      <c r="J35" s="442">
        <f>'FY11 Eco site net costs'!Q57</f>
        <v>18313.192604824093</v>
      </c>
      <c r="K35" s="194"/>
      <c r="L35" s="194"/>
      <c r="M35" s="194"/>
    </row>
    <row r="36" spans="1:13" s="151" customFormat="1" ht="12" customHeight="1">
      <c r="A36" s="37" t="s">
        <v>45</v>
      </c>
      <c r="B36" s="38" t="s">
        <v>116</v>
      </c>
      <c r="C36" s="38" t="s">
        <v>136</v>
      </c>
      <c r="D36" s="39" t="s">
        <v>170</v>
      </c>
      <c r="E36" s="37" t="s">
        <v>173</v>
      </c>
      <c r="F36" s="37" t="s">
        <v>174</v>
      </c>
      <c r="G36" s="192" t="s">
        <v>395</v>
      </c>
      <c r="H36" s="193">
        <f>'FY11 chem site net costs'!R115</f>
        <v>0</v>
      </c>
      <c r="I36" s="193">
        <f>'FY11 chem site net costs'!S115</f>
        <v>12113</v>
      </c>
      <c r="J36" s="442">
        <f>'FY11 Eco site net costs'!Q58</f>
        <v>0</v>
      </c>
      <c r="K36" s="194"/>
      <c r="L36" s="194"/>
      <c r="M36" s="194"/>
    </row>
    <row r="37" spans="1:13" s="151" customFormat="1" ht="12" customHeight="1">
      <c r="A37" s="37" t="s">
        <v>45</v>
      </c>
      <c r="B37" s="38" t="s">
        <v>116</v>
      </c>
      <c r="C37" s="38" t="s">
        <v>136</v>
      </c>
      <c r="D37" s="39" t="s">
        <v>170</v>
      </c>
      <c r="E37" s="37" t="s">
        <v>175</v>
      </c>
      <c r="F37" s="37" t="s">
        <v>176</v>
      </c>
      <c r="G37" s="192" t="s">
        <v>396</v>
      </c>
      <c r="H37" s="193">
        <f>'FY11 chem site net costs'!R116</f>
        <v>100070</v>
      </c>
      <c r="I37" s="193">
        <f>'FY11 chem site net costs'!S116</f>
        <v>0</v>
      </c>
      <c r="J37" s="442"/>
      <c r="K37" s="194"/>
      <c r="L37" s="194"/>
      <c r="M37" s="194"/>
    </row>
    <row r="38" spans="1:13" s="151" customFormat="1" ht="12" customHeight="1">
      <c r="A38" s="41" t="s">
        <v>45</v>
      </c>
      <c r="B38" s="38" t="s">
        <v>116</v>
      </c>
      <c r="C38" s="38" t="s">
        <v>136</v>
      </c>
      <c r="D38" s="39" t="s">
        <v>170</v>
      </c>
      <c r="E38" s="37" t="s">
        <v>177</v>
      </c>
      <c r="F38" s="204" t="s">
        <v>178</v>
      </c>
      <c r="G38" s="192" t="s">
        <v>402</v>
      </c>
      <c r="H38" s="193">
        <f>'FY11 chem site net costs'!R117</f>
        <v>0</v>
      </c>
      <c r="I38" s="193">
        <f>'FY11 chem site net costs'!S117</f>
        <v>0</v>
      </c>
      <c r="J38" s="442">
        <f>'FY11 Eco site net costs'!Q59</f>
        <v>8176.2611331537064</v>
      </c>
      <c r="K38" s="194"/>
      <c r="L38" s="194"/>
      <c r="M38" s="194"/>
    </row>
    <row r="39" spans="1:13" s="155" customFormat="1" ht="12" customHeight="1">
      <c r="A39" s="46" t="s">
        <v>32</v>
      </c>
      <c r="B39" s="43" t="s">
        <v>116</v>
      </c>
      <c r="C39" s="43" t="s">
        <v>140</v>
      </c>
      <c r="D39" s="44" t="s">
        <v>141</v>
      </c>
      <c r="E39" s="46" t="s">
        <v>179</v>
      </c>
      <c r="F39" s="46" t="s">
        <v>180</v>
      </c>
      <c r="G39" s="196" t="s">
        <v>393</v>
      </c>
      <c r="H39" s="197">
        <f>'FY11 chem site net costs'!R67</f>
        <v>84652</v>
      </c>
      <c r="I39" s="197">
        <f>'FY11 chem site net costs'!S67</f>
        <v>0</v>
      </c>
      <c r="J39" s="441">
        <f>'FY11 Eco site net costs'!Q36</f>
        <v>13548.399303462669</v>
      </c>
      <c r="K39" s="198"/>
      <c r="L39" s="198"/>
      <c r="M39" s="198"/>
    </row>
    <row r="40" spans="1:13" s="150" customFormat="1" ht="12" customHeight="1">
      <c r="A40" s="46" t="s">
        <v>32</v>
      </c>
      <c r="B40" s="43" t="s">
        <v>116</v>
      </c>
      <c r="C40" s="43" t="s">
        <v>140</v>
      </c>
      <c r="D40" s="44" t="s">
        <v>141</v>
      </c>
      <c r="E40" s="46" t="s">
        <v>181</v>
      </c>
      <c r="F40" s="46" t="s">
        <v>182</v>
      </c>
      <c r="G40" s="196" t="s">
        <v>395</v>
      </c>
      <c r="H40" s="197">
        <f>'FY11 chem site net costs'!R68</f>
        <v>0</v>
      </c>
      <c r="I40" s="197">
        <f>'FY11 chem site net costs'!S68</f>
        <v>0</v>
      </c>
      <c r="J40" s="203"/>
      <c r="K40" s="198"/>
      <c r="L40" s="198"/>
      <c r="M40" s="198"/>
    </row>
    <row r="41" spans="1:13" s="151" customFormat="1" ht="12" customHeight="1">
      <c r="A41" s="37" t="s">
        <v>44</v>
      </c>
      <c r="B41" s="38" t="s">
        <v>116</v>
      </c>
      <c r="C41" s="38" t="s">
        <v>140</v>
      </c>
      <c r="D41" s="39" t="s">
        <v>185</v>
      </c>
      <c r="E41" s="37" t="s">
        <v>186</v>
      </c>
      <c r="F41" s="37" t="s">
        <v>187</v>
      </c>
      <c r="G41" s="192" t="s">
        <v>395</v>
      </c>
      <c r="H41" s="193">
        <f>'FY11 chem site net costs'!R83</f>
        <v>0</v>
      </c>
      <c r="I41" s="193">
        <f>'FY11 chem site net costs'!S83</f>
        <v>0</v>
      </c>
      <c r="J41" s="442">
        <f>'FY11 Eco site net costs'!Q43</f>
        <v>12050.517801504158</v>
      </c>
      <c r="K41" s="194"/>
      <c r="L41" s="194"/>
      <c r="M41" s="194"/>
    </row>
    <row r="42" spans="1:13" s="151" customFormat="1" ht="12" customHeight="1">
      <c r="A42" s="37" t="s">
        <v>44</v>
      </c>
      <c r="B42" s="38" t="s">
        <v>116</v>
      </c>
      <c r="C42" s="38" t="s">
        <v>140</v>
      </c>
      <c r="D42" s="39" t="s">
        <v>185</v>
      </c>
      <c r="E42" s="37" t="s">
        <v>188</v>
      </c>
      <c r="F42" s="37" t="s">
        <v>189</v>
      </c>
      <c r="G42" s="192" t="s">
        <v>393</v>
      </c>
      <c r="H42" s="193">
        <f>'FY11 chem site net costs'!R84</f>
        <v>116513</v>
      </c>
      <c r="I42" s="193">
        <f>'FY11 chem site net costs'!S84</f>
        <v>0</v>
      </c>
      <c r="J42" s="442">
        <f>'FY11 Eco site net costs'!Q44</f>
        <v>19803.045536566751</v>
      </c>
      <c r="K42" s="194"/>
      <c r="L42" s="194"/>
      <c r="M42" s="194"/>
    </row>
    <row r="43" spans="1:13" s="151" customFormat="1" ht="12" customHeight="1">
      <c r="A43" s="37" t="s">
        <v>44</v>
      </c>
      <c r="B43" s="38" t="s">
        <v>116</v>
      </c>
      <c r="C43" s="38" t="s">
        <v>140</v>
      </c>
      <c r="D43" s="39" t="s">
        <v>185</v>
      </c>
      <c r="E43" s="37" t="s">
        <v>190</v>
      </c>
      <c r="F43" s="37" t="s">
        <v>191</v>
      </c>
      <c r="G43" s="192" t="s">
        <v>394</v>
      </c>
      <c r="H43" s="193">
        <f>'FY11 chem site net costs'!R85</f>
        <v>99105</v>
      </c>
      <c r="I43" s="193">
        <f>'FY11 chem site net costs'!S85</f>
        <v>0</v>
      </c>
      <c r="J43" s="442"/>
      <c r="K43" s="194"/>
      <c r="L43" s="194"/>
      <c r="M43" s="194"/>
    </row>
    <row r="44" spans="1:13" s="150" customFormat="1" ht="12" customHeight="1">
      <c r="A44" s="46" t="s">
        <v>194</v>
      </c>
      <c r="B44" s="43" t="s">
        <v>116</v>
      </c>
      <c r="C44" s="43" t="s">
        <v>146</v>
      </c>
      <c r="D44" s="44" t="s">
        <v>195</v>
      </c>
      <c r="E44" s="195" t="s">
        <v>411</v>
      </c>
      <c r="F44" s="196" t="s">
        <v>412</v>
      </c>
      <c r="G44" s="196" t="s">
        <v>395</v>
      </c>
      <c r="H44" s="197">
        <f>'FY11 chem site net costs'!R56</f>
        <v>0</v>
      </c>
      <c r="I44" s="197">
        <f>'FY11 chem site net costs'!S56</f>
        <v>2291</v>
      </c>
      <c r="J44" s="441">
        <f>'FY11 Eco site net costs'!Q28</f>
        <v>16545.134678413575</v>
      </c>
      <c r="K44" s="198"/>
      <c r="L44" s="198"/>
      <c r="M44" s="198"/>
    </row>
    <row r="45" spans="1:13" s="150" customFormat="1" ht="12" customHeight="1">
      <c r="A45" s="46" t="s">
        <v>194</v>
      </c>
      <c r="B45" s="43" t="s">
        <v>116</v>
      </c>
      <c r="C45" s="43" t="s">
        <v>146</v>
      </c>
      <c r="D45" s="44" t="s">
        <v>195</v>
      </c>
      <c r="E45" s="195" t="s">
        <v>413</v>
      </c>
      <c r="F45" s="196" t="s">
        <v>414</v>
      </c>
      <c r="G45" s="196" t="s">
        <v>395</v>
      </c>
      <c r="H45" s="197">
        <f>'FY11 chem site net costs'!R57</f>
        <v>89754</v>
      </c>
      <c r="I45" s="197">
        <f>'FY11 chem site net costs'!S57</f>
        <v>0</v>
      </c>
      <c r="J45" s="441">
        <f>'FY11 Eco site net costs'!Q29</f>
        <v>14030.715718205014</v>
      </c>
      <c r="K45" s="198"/>
      <c r="L45" s="198"/>
      <c r="M45" s="198"/>
    </row>
    <row r="46" spans="1:13" s="150" customFormat="1" ht="12" customHeight="1">
      <c r="A46" s="46" t="s">
        <v>194</v>
      </c>
      <c r="B46" s="43" t="s">
        <v>116</v>
      </c>
      <c r="C46" s="43" t="s">
        <v>146</v>
      </c>
      <c r="D46" s="44" t="s">
        <v>195</v>
      </c>
      <c r="E46" s="46" t="s">
        <v>196</v>
      </c>
      <c r="F46" s="46" t="s">
        <v>197</v>
      </c>
      <c r="G46" s="196" t="s">
        <v>396</v>
      </c>
      <c r="H46" s="197">
        <f>'FY11 chem site net costs'!R58</f>
        <v>108215</v>
      </c>
      <c r="I46" s="197">
        <f>'FY11 chem site net costs'!S58</f>
        <v>0</v>
      </c>
      <c r="J46" s="441"/>
      <c r="K46" s="198"/>
      <c r="L46" s="198"/>
      <c r="M46" s="198"/>
    </row>
    <row r="47" spans="1:13" s="150" customFormat="1" ht="12" customHeight="1">
      <c r="A47" s="46" t="s">
        <v>194</v>
      </c>
      <c r="B47" s="43" t="s">
        <v>116</v>
      </c>
      <c r="C47" s="43" t="s">
        <v>146</v>
      </c>
      <c r="D47" s="44" t="s">
        <v>195</v>
      </c>
      <c r="E47" s="46" t="s">
        <v>198</v>
      </c>
      <c r="F47" s="46" t="s">
        <v>199</v>
      </c>
      <c r="G47" s="196" t="s">
        <v>393</v>
      </c>
      <c r="H47" s="197">
        <f>'FY11 chem site net costs'!R59</f>
        <v>0</v>
      </c>
      <c r="I47" s="197">
        <f>'FY11 chem site net costs'!S59</f>
        <v>10200</v>
      </c>
      <c r="J47" s="441">
        <f>'FY11 Eco site net costs'!Q30</f>
        <v>0</v>
      </c>
      <c r="K47" s="198"/>
      <c r="L47" s="198"/>
      <c r="M47" s="198"/>
    </row>
    <row r="48" spans="1:13" s="151" customFormat="1" ht="12" customHeight="1">
      <c r="A48" s="37" t="s">
        <v>200</v>
      </c>
      <c r="B48" s="38" t="s">
        <v>116</v>
      </c>
      <c r="C48" s="38" t="s">
        <v>136</v>
      </c>
      <c r="D48" s="39" t="s">
        <v>137</v>
      </c>
      <c r="E48" s="37" t="s">
        <v>201</v>
      </c>
      <c r="F48" s="37" t="s">
        <v>202</v>
      </c>
      <c r="G48" s="192" t="s">
        <v>395</v>
      </c>
      <c r="H48" s="193">
        <f>'FY11 chem site net costs'!R108</f>
        <v>0</v>
      </c>
      <c r="I48" s="193">
        <f>'FY11 chem site net costs'!S108</f>
        <v>15099</v>
      </c>
      <c r="J48" s="442"/>
      <c r="K48" s="194"/>
      <c r="L48" s="194"/>
      <c r="M48" s="194"/>
    </row>
    <row r="49" spans="1:13" s="151" customFormat="1" ht="12" customHeight="1">
      <c r="A49" s="37" t="s">
        <v>200</v>
      </c>
      <c r="B49" s="38" t="s">
        <v>116</v>
      </c>
      <c r="C49" s="38" t="s">
        <v>136</v>
      </c>
      <c r="D49" s="39" t="s">
        <v>137</v>
      </c>
      <c r="E49" s="37" t="s">
        <v>203</v>
      </c>
      <c r="F49" s="205" t="s">
        <v>204</v>
      </c>
      <c r="G49" s="192" t="s">
        <v>395</v>
      </c>
      <c r="H49" s="193">
        <f>'FY11 chem site net costs'!R109</f>
        <v>0</v>
      </c>
      <c r="I49" s="193">
        <f>'FY11 chem site net costs'!S109</f>
        <v>15099</v>
      </c>
      <c r="J49" s="442">
        <f>'FY11 Eco site net costs'!Q54</f>
        <v>8114.8745734199019</v>
      </c>
      <c r="K49" s="194"/>
      <c r="L49" s="194"/>
      <c r="M49" s="194"/>
    </row>
    <row r="50" spans="1:13" s="151" customFormat="1" ht="12" customHeight="1">
      <c r="A50" s="37" t="s">
        <v>200</v>
      </c>
      <c r="B50" s="38" t="s">
        <v>116</v>
      </c>
      <c r="C50" s="38" t="s">
        <v>136</v>
      </c>
      <c r="D50" s="39" t="s">
        <v>137</v>
      </c>
      <c r="E50" s="37" t="s">
        <v>205</v>
      </c>
      <c r="F50" s="37" t="s">
        <v>206</v>
      </c>
      <c r="G50" s="192" t="s">
        <v>393</v>
      </c>
      <c r="H50" s="193">
        <f>'FY11 chem site net costs'!R110</f>
        <v>77106</v>
      </c>
      <c r="I50" s="193">
        <f>'FY11 chem site net costs'!S110</f>
        <v>7549</v>
      </c>
      <c r="J50" s="442">
        <f>'FY11 Eco site net costs'!Q55</f>
        <v>13375.408759123096</v>
      </c>
      <c r="K50" s="194"/>
      <c r="L50" s="194"/>
      <c r="M50" s="194"/>
    </row>
    <row r="51" spans="1:13" s="151" customFormat="1" ht="12" customHeight="1">
      <c r="A51" s="37" t="s">
        <v>200</v>
      </c>
      <c r="B51" s="38" t="s">
        <v>116</v>
      </c>
      <c r="C51" s="38" t="s">
        <v>136</v>
      </c>
      <c r="D51" s="39" t="s">
        <v>137</v>
      </c>
      <c r="E51" s="37" t="s">
        <v>207</v>
      </c>
      <c r="F51" s="37" t="s">
        <v>208</v>
      </c>
      <c r="G51" s="206" t="s">
        <v>396</v>
      </c>
      <c r="H51" s="193">
        <f>'FY11 chem site net costs'!R111</f>
        <v>86506</v>
      </c>
      <c r="I51" s="193">
        <f>'FY11 chem site net costs'!S111</f>
        <v>0</v>
      </c>
      <c r="J51" s="442"/>
      <c r="K51" s="194"/>
      <c r="L51" s="194"/>
      <c r="M51" s="194"/>
    </row>
    <row r="52" spans="1:13" s="150" customFormat="1" ht="12" customHeight="1">
      <c r="A52" s="46" t="s">
        <v>27</v>
      </c>
      <c r="B52" s="43" t="s">
        <v>116</v>
      </c>
      <c r="C52" s="43" t="s">
        <v>146</v>
      </c>
      <c r="D52" s="44" t="s">
        <v>195</v>
      </c>
      <c r="E52" s="46" t="s">
        <v>209</v>
      </c>
      <c r="F52" s="46" t="s">
        <v>210</v>
      </c>
      <c r="G52" s="196" t="s">
        <v>395</v>
      </c>
      <c r="H52" s="197">
        <f>'FY11 chem site net costs'!R60</f>
        <v>0</v>
      </c>
      <c r="I52" s="197">
        <f>'FY11 chem site net costs'!S60</f>
        <v>0</v>
      </c>
      <c r="J52" s="441">
        <f>'FY11 Eco site net costs'!Q31</f>
        <v>11113.35947829872</v>
      </c>
      <c r="K52" s="198"/>
      <c r="L52" s="198"/>
      <c r="M52" s="198"/>
    </row>
    <row r="53" spans="1:13" s="150" customFormat="1" ht="12" customHeight="1">
      <c r="A53" s="46" t="s">
        <v>27</v>
      </c>
      <c r="B53" s="43" t="s">
        <v>116</v>
      </c>
      <c r="C53" s="43" t="s">
        <v>146</v>
      </c>
      <c r="D53" s="44" t="s">
        <v>195</v>
      </c>
      <c r="E53" s="195" t="s">
        <v>415</v>
      </c>
      <c r="F53" s="196" t="s">
        <v>416</v>
      </c>
      <c r="G53" s="196" t="s">
        <v>395</v>
      </c>
      <c r="H53" s="197">
        <f>'FY11 chem site net costs'!R61</f>
        <v>0</v>
      </c>
      <c r="I53" s="197">
        <f>'FY11 chem site net costs'!S61</f>
        <v>0</v>
      </c>
      <c r="J53" s="441">
        <f>'FY11 Eco site net costs'!Q32</f>
        <v>0</v>
      </c>
      <c r="K53" s="198"/>
      <c r="L53" s="198"/>
      <c r="M53" s="198"/>
    </row>
    <row r="54" spans="1:13" s="150" customFormat="1" ht="12" customHeight="1">
      <c r="A54" s="46" t="s">
        <v>27</v>
      </c>
      <c r="B54" s="43" t="s">
        <v>116</v>
      </c>
      <c r="C54" s="43" t="s">
        <v>146</v>
      </c>
      <c r="D54" s="44" t="s">
        <v>195</v>
      </c>
      <c r="E54" s="195" t="s">
        <v>417</v>
      </c>
      <c r="F54" s="196" t="s">
        <v>418</v>
      </c>
      <c r="G54" s="196" t="s">
        <v>393</v>
      </c>
      <c r="H54" s="197">
        <f>'FY11 chem site net costs'!R62</f>
        <v>71861</v>
      </c>
      <c r="I54" s="197">
        <f>'FY11 chem site net costs'!S62</f>
        <v>14076</v>
      </c>
      <c r="J54" s="441">
        <f>'FY11 Eco site net costs'!Q33</f>
        <v>14439.36179107241</v>
      </c>
      <c r="K54" s="198"/>
      <c r="L54" s="198"/>
      <c r="M54" s="198"/>
    </row>
    <row r="55" spans="1:13" s="151" customFormat="1" ht="12" customHeight="1">
      <c r="A55" s="37" t="s">
        <v>41</v>
      </c>
      <c r="B55" s="38" t="s">
        <v>211</v>
      </c>
      <c r="C55" s="38" t="s">
        <v>140</v>
      </c>
      <c r="D55" s="39" t="s">
        <v>195</v>
      </c>
      <c r="E55" s="200" t="s">
        <v>385</v>
      </c>
      <c r="F55" s="192" t="s">
        <v>386</v>
      </c>
      <c r="G55" s="192" t="s">
        <v>395</v>
      </c>
      <c r="H55" s="193">
        <f>'FY11 chem site net costs'!R41</f>
        <v>0</v>
      </c>
      <c r="I55" s="193">
        <f>'FY11 chem site net costs'!S41</f>
        <v>7825</v>
      </c>
      <c r="J55" s="442">
        <f>'FY11 Eco site net costs'!Q22</f>
        <v>9097.7779963341654</v>
      </c>
      <c r="K55" s="194"/>
      <c r="L55" s="194"/>
      <c r="M55" s="194"/>
    </row>
    <row r="56" spans="1:13" s="151" customFormat="1" ht="12" customHeight="1">
      <c r="A56" s="37" t="s">
        <v>41</v>
      </c>
      <c r="B56" s="38" t="s">
        <v>211</v>
      </c>
      <c r="C56" s="38" t="s">
        <v>140</v>
      </c>
      <c r="D56" s="39" t="s">
        <v>195</v>
      </c>
      <c r="E56" s="37" t="s">
        <v>212</v>
      </c>
      <c r="F56" s="37" t="s">
        <v>213</v>
      </c>
      <c r="G56" s="192" t="s">
        <v>393</v>
      </c>
      <c r="H56" s="193">
        <f>'FY11 chem site net costs'!R42</f>
        <v>104782</v>
      </c>
      <c r="I56" s="193">
        <f>'FY11 chem site net costs'!S42</f>
        <v>15649</v>
      </c>
      <c r="J56" s="442">
        <f>'FY11 Eco site net costs'!Q23</f>
        <v>17430.187797282633</v>
      </c>
      <c r="K56" s="194"/>
      <c r="L56" s="194"/>
      <c r="M56" s="194"/>
    </row>
    <row r="57" spans="1:13" s="151" customFormat="1" ht="12" customHeight="1">
      <c r="A57" s="37" t="s">
        <v>41</v>
      </c>
      <c r="B57" s="38" t="s">
        <v>211</v>
      </c>
      <c r="C57" s="38" t="s">
        <v>140</v>
      </c>
      <c r="D57" s="39" t="s">
        <v>195</v>
      </c>
      <c r="E57" s="37" t="s">
        <v>214</v>
      </c>
      <c r="F57" s="37" t="s">
        <v>215</v>
      </c>
      <c r="G57" s="192" t="s">
        <v>396</v>
      </c>
      <c r="H57" s="193">
        <f>'FY11 chem site net costs'!R43</f>
        <v>37372</v>
      </c>
      <c r="I57" s="193">
        <f>'FY11 chem site net costs'!S43</f>
        <v>0</v>
      </c>
      <c r="J57" s="442"/>
      <c r="K57" s="194"/>
      <c r="L57" s="194"/>
      <c r="M57" s="194"/>
    </row>
    <row r="58" spans="1:13" s="151" customFormat="1" ht="12" customHeight="1">
      <c r="A58" s="37" t="s">
        <v>41</v>
      </c>
      <c r="B58" s="38" t="s">
        <v>211</v>
      </c>
      <c r="C58" s="38" t="s">
        <v>140</v>
      </c>
      <c r="D58" s="39" t="s">
        <v>195</v>
      </c>
      <c r="E58" s="37" t="s">
        <v>788</v>
      </c>
      <c r="F58" s="37" t="s">
        <v>790</v>
      </c>
      <c r="G58" s="192" t="s">
        <v>396</v>
      </c>
      <c r="H58" s="193">
        <f>'FY11 chem site net costs'!R44</f>
        <v>40449</v>
      </c>
      <c r="I58" s="193">
        <f>'FY11 chem site net costs'!S44</f>
        <v>0</v>
      </c>
      <c r="J58" s="442"/>
      <c r="K58" s="194"/>
      <c r="L58" s="194"/>
      <c r="M58" s="194"/>
    </row>
    <row r="59" spans="1:13" s="150" customFormat="1" ht="12" customHeight="1">
      <c r="A59" s="46" t="s">
        <v>10</v>
      </c>
      <c r="B59" s="43" t="s">
        <v>211</v>
      </c>
      <c r="C59" s="43" t="s">
        <v>146</v>
      </c>
      <c r="D59" s="44" t="s">
        <v>147</v>
      </c>
      <c r="E59" s="46" t="s">
        <v>216</v>
      </c>
      <c r="F59" s="46" t="s">
        <v>217</v>
      </c>
      <c r="G59" s="196" t="s">
        <v>395</v>
      </c>
      <c r="H59" s="197">
        <f>'FY11 chem site net costs'!R8</f>
        <v>98456</v>
      </c>
      <c r="I59" s="197">
        <f>'FY11 chem site net costs'!S8</f>
        <v>15421</v>
      </c>
      <c r="J59" s="441">
        <f>'FY11 Eco site net costs'!Q7</f>
        <v>18720.955258166254</v>
      </c>
      <c r="K59" s="198"/>
      <c r="L59" s="198"/>
      <c r="M59" s="198"/>
    </row>
    <row r="60" spans="1:13" s="150" customFormat="1" ht="12" customHeight="1">
      <c r="A60" s="46" t="s">
        <v>10</v>
      </c>
      <c r="B60" s="43" t="s">
        <v>211</v>
      </c>
      <c r="C60" s="43" t="s">
        <v>146</v>
      </c>
      <c r="D60" s="44" t="s">
        <v>147</v>
      </c>
      <c r="E60" s="46" t="s">
        <v>218</v>
      </c>
      <c r="F60" s="46" t="s">
        <v>219</v>
      </c>
      <c r="G60" s="196" t="s">
        <v>393</v>
      </c>
      <c r="H60" s="197">
        <f>'FY11 chem site net costs'!R9</f>
        <v>0</v>
      </c>
      <c r="I60" s="197">
        <f>'FY11 chem site net costs'!S9</f>
        <v>14037</v>
      </c>
      <c r="J60" s="441">
        <f>'FY11 Eco site net costs'!Q8</f>
        <v>0</v>
      </c>
      <c r="K60" s="198"/>
      <c r="L60" s="198"/>
      <c r="M60" s="198"/>
    </row>
    <row r="61" spans="1:13" s="150" customFormat="1" ht="12" customHeight="1">
      <c r="A61" s="46" t="s">
        <v>10</v>
      </c>
      <c r="B61" s="43" t="s">
        <v>211</v>
      </c>
      <c r="C61" s="43" t="s">
        <v>146</v>
      </c>
      <c r="D61" s="44" t="s">
        <v>147</v>
      </c>
      <c r="E61" s="46" t="s">
        <v>220</v>
      </c>
      <c r="F61" s="46" t="s">
        <v>221</v>
      </c>
      <c r="G61" s="196" t="s">
        <v>395</v>
      </c>
      <c r="H61" s="197">
        <f>'FY11 chem site net costs'!R10</f>
        <v>0</v>
      </c>
      <c r="I61" s="197">
        <f>'FY11 chem site net costs'!S10</f>
        <v>0</v>
      </c>
      <c r="J61" s="441"/>
      <c r="K61" s="198"/>
      <c r="L61" s="198"/>
      <c r="M61" s="198"/>
    </row>
    <row r="62" spans="1:13" s="151" customFormat="1" ht="12" customHeight="1">
      <c r="A62" s="37" t="s">
        <v>25</v>
      </c>
      <c r="B62" s="38" t="s">
        <v>211</v>
      </c>
      <c r="C62" s="38" t="s">
        <v>146</v>
      </c>
      <c r="D62" s="39" t="s">
        <v>195</v>
      </c>
      <c r="E62" s="37" t="s">
        <v>222</v>
      </c>
      <c r="F62" s="37" t="s">
        <v>223</v>
      </c>
      <c r="G62" s="192" t="s">
        <v>395</v>
      </c>
      <c r="H62" s="193">
        <f>'FY11 chem site net costs'!R45</f>
        <v>0</v>
      </c>
      <c r="I62" s="193">
        <f>'FY11 chem site net costs'!S45</f>
        <v>16249</v>
      </c>
      <c r="J62" s="442">
        <f>'FY11 Eco site net costs'!Q24</f>
        <v>23631.411926493754</v>
      </c>
      <c r="K62" s="193"/>
      <c r="L62" s="194"/>
      <c r="M62" s="194"/>
    </row>
    <row r="63" spans="1:13" s="151" customFormat="1" ht="12" customHeight="1">
      <c r="A63" s="37" t="s">
        <v>25</v>
      </c>
      <c r="B63" s="38" t="s">
        <v>211</v>
      </c>
      <c r="C63" s="38" t="s">
        <v>146</v>
      </c>
      <c r="D63" s="39" t="s">
        <v>195</v>
      </c>
      <c r="E63" s="200" t="s">
        <v>419</v>
      </c>
      <c r="F63" s="192" t="s">
        <v>420</v>
      </c>
      <c r="G63" s="192" t="s">
        <v>395</v>
      </c>
      <c r="H63" s="193">
        <f>'FY11 chem site net costs'!R46</f>
        <v>0</v>
      </c>
      <c r="I63" s="193">
        <f>'FY11 chem site net costs'!S46</f>
        <v>0</v>
      </c>
      <c r="J63" s="442">
        <f>'FY11 Eco site net costs'!Q25</f>
        <v>10625.144610963929</v>
      </c>
      <c r="K63" s="193"/>
      <c r="L63" s="194"/>
      <c r="M63" s="194"/>
    </row>
    <row r="64" spans="1:13" s="151" customFormat="1" ht="12" customHeight="1">
      <c r="A64" s="37" t="s">
        <v>25</v>
      </c>
      <c r="B64" s="38" t="s">
        <v>211</v>
      </c>
      <c r="C64" s="38" t="s">
        <v>146</v>
      </c>
      <c r="D64" s="39" t="s">
        <v>195</v>
      </c>
      <c r="E64" s="37" t="s">
        <v>224</v>
      </c>
      <c r="F64" s="37" t="s">
        <v>225</v>
      </c>
      <c r="G64" s="192" t="s">
        <v>395</v>
      </c>
      <c r="H64" s="193">
        <f>'FY11 chem site net costs'!R47</f>
        <v>0</v>
      </c>
      <c r="I64" s="193">
        <f>'FY11 chem site net costs'!S47</f>
        <v>0</v>
      </c>
      <c r="J64" s="201"/>
      <c r="K64" s="194"/>
      <c r="L64" s="194"/>
      <c r="M64" s="194"/>
    </row>
    <row r="65" spans="1:13" s="151" customFormat="1" ht="12" customHeight="1">
      <c r="A65" s="37" t="s">
        <v>25</v>
      </c>
      <c r="B65" s="38" t="s">
        <v>211</v>
      </c>
      <c r="C65" s="38" t="s">
        <v>146</v>
      </c>
      <c r="D65" s="39" t="s">
        <v>195</v>
      </c>
      <c r="E65" s="37" t="s">
        <v>226</v>
      </c>
      <c r="F65" s="37" t="s">
        <v>227</v>
      </c>
      <c r="G65" s="192" t="s">
        <v>395</v>
      </c>
      <c r="H65" s="193">
        <f>'FY11 chem site net costs'!R48</f>
        <v>93746</v>
      </c>
      <c r="I65" s="193">
        <f>'FY11 chem site net costs'!S48</f>
        <v>0</v>
      </c>
      <c r="J65" s="201"/>
      <c r="K65" s="194"/>
      <c r="L65" s="194"/>
      <c r="M65" s="194"/>
    </row>
    <row r="66" spans="1:13" s="155" customFormat="1" ht="12" customHeight="1">
      <c r="A66" s="46" t="s">
        <v>9</v>
      </c>
      <c r="B66" s="43" t="s">
        <v>211</v>
      </c>
      <c r="C66" s="43" t="s">
        <v>146</v>
      </c>
      <c r="D66" s="44" t="s">
        <v>147</v>
      </c>
      <c r="E66" s="46" t="s">
        <v>228</v>
      </c>
      <c r="F66" s="46" t="s">
        <v>229</v>
      </c>
      <c r="G66" s="196" t="s">
        <v>394</v>
      </c>
      <c r="H66" s="197">
        <f>'FY11 chem site net costs'!R11</f>
        <v>110692</v>
      </c>
      <c r="I66" s="197">
        <f>'FY11 chem site net costs'!S11</f>
        <v>0</v>
      </c>
      <c r="J66" s="441"/>
      <c r="K66" s="198"/>
      <c r="L66" s="198"/>
      <c r="M66" s="198"/>
    </row>
    <row r="67" spans="1:13" s="155" customFormat="1" ht="12" customHeight="1">
      <c r="A67" s="46" t="s">
        <v>9</v>
      </c>
      <c r="B67" s="43" t="s">
        <v>211</v>
      </c>
      <c r="C67" s="43" t="s">
        <v>146</v>
      </c>
      <c r="D67" s="44" t="s">
        <v>147</v>
      </c>
      <c r="E67" s="195" t="s">
        <v>421</v>
      </c>
      <c r="F67" s="196" t="s">
        <v>422</v>
      </c>
      <c r="G67" s="196" t="s">
        <v>395</v>
      </c>
      <c r="H67" s="197">
        <f>'FY11 chem site net costs'!R12</f>
        <v>94840</v>
      </c>
      <c r="I67" s="197">
        <f>'FY11 chem site net costs'!S12</f>
        <v>0</v>
      </c>
      <c r="J67" s="441">
        <f>'FY11 Eco site net costs'!Q9</f>
        <v>17232.710184071024</v>
      </c>
      <c r="K67" s="198"/>
      <c r="L67" s="198"/>
      <c r="M67" s="198"/>
    </row>
    <row r="68" spans="1:13" s="151" customFormat="1" ht="12" customHeight="1">
      <c r="A68" s="37" t="s">
        <v>12</v>
      </c>
      <c r="B68" s="38" t="s">
        <v>211</v>
      </c>
      <c r="C68" s="38" t="s">
        <v>146</v>
      </c>
      <c r="D68" s="39" t="s">
        <v>195</v>
      </c>
      <c r="E68" s="37" t="s">
        <v>230</v>
      </c>
      <c r="F68" s="37" t="s">
        <v>231</v>
      </c>
      <c r="G68" s="192" t="s">
        <v>395</v>
      </c>
      <c r="H68" s="193">
        <f>'FY11 chem site net costs'!R49</f>
        <v>0</v>
      </c>
      <c r="I68" s="193">
        <f>'FY11 chem site net costs'!S49</f>
        <v>0</v>
      </c>
      <c r="J68" s="201"/>
      <c r="K68" s="194"/>
      <c r="L68" s="194"/>
      <c r="M68" s="194"/>
    </row>
    <row r="69" spans="1:13" s="151" customFormat="1" ht="12" customHeight="1">
      <c r="A69" s="37" t="s">
        <v>12</v>
      </c>
      <c r="B69" s="38" t="s">
        <v>211</v>
      </c>
      <c r="C69" s="38" t="s">
        <v>146</v>
      </c>
      <c r="D69" s="39" t="s">
        <v>195</v>
      </c>
      <c r="E69" s="37" t="s">
        <v>232</v>
      </c>
      <c r="F69" s="37" t="s">
        <v>233</v>
      </c>
      <c r="G69" s="192" t="s">
        <v>395</v>
      </c>
      <c r="H69" s="193">
        <f>'FY11 chem site net costs'!R50</f>
        <v>0</v>
      </c>
      <c r="I69" s="193">
        <f>'FY11 chem site net costs'!S50</f>
        <v>0</v>
      </c>
      <c r="J69" s="201"/>
      <c r="K69" s="194"/>
      <c r="L69" s="194"/>
      <c r="M69" s="194"/>
    </row>
    <row r="70" spans="1:13" s="150" customFormat="1" ht="12" customHeight="1">
      <c r="A70" s="46" t="s">
        <v>37</v>
      </c>
      <c r="B70" s="43" t="s">
        <v>211</v>
      </c>
      <c r="C70" s="43" t="s">
        <v>117</v>
      </c>
      <c r="D70" s="44" t="s">
        <v>185</v>
      </c>
      <c r="E70" s="46" t="s">
        <v>236</v>
      </c>
      <c r="F70" s="46" t="s">
        <v>237</v>
      </c>
      <c r="G70" s="196" t="s">
        <v>396</v>
      </c>
      <c r="H70" s="197">
        <f>'FY11 chem site net costs'!R77</f>
        <v>81124</v>
      </c>
      <c r="I70" s="197">
        <f>'FY11 chem site net costs'!S77</f>
        <v>0</v>
      </c>
      <c r="J70" s="441"/>
      <c r="K70" s="198"/>
      <c r="L70" s="198"/>
      <c r="M70" s="198"/>
    </row>
    <row r="71" spans="1:13" s="151" customFormat="1" ht="12" customHeight="1">
      <c r="A71" s="37" t="s">
        <v>35</v>
      </c>
      <c r="B71" s="38" t="s">
        <v>211</v>
      </c>
      <c r="C71" s="38" t="s">
        <v>140</v>
      </c>
      <c r="D71" s="39" t="s">
        <v>141</v>
      </c>
      <c r="E71" s="200" t="s">
        <v>426</v>
      </c>
      <c r="F71" s="192" t="s">
        <v>427</v>
      </c>
      <c r="G71" s="192" t="s">
        <v>395</v>
      </c>
      <c r="H71" s="193">
        <f>'FY11 chem site net costs'!R78</f>
        <v>0</v>
      </c>
      <c r="I71" s="193">
        <f>'FY11 chem site net costs'!S78</f>
        <v>0</v>
      </c>
      <c r="J71" s="442"/>
      <c r="K71" s="194"/>
      <c r="L71" s="194"/>
      <c r="M71" s="194"/>
    </row>
    <row r="72" spans="1:13" s="151" customFormat="1" ht="12" customHeight="1">
      <c r="A72" s="37" t="s">
        <v>35</v>
      </c>
      <c r="B72" s="38" t="s">
        <v>211</v>
      </c>
      <c r="C72" s="38" t="s">
        <v>140</v>
      </c>
      <c r="D72" s="39" t="s">
        <v>141</v>
      </c>
      <c r="E72" s="37" t="s">
        <v>238</v>
      </c>
      <c r="F72" s="37" t="s">
        <v>239</v>
      </c>
      <c r="G72" s="192" t="s">
        <v>395</v>
      </c>
      <c r="H72" s="193">
        <f>'FY11 chem site net costs'!R79</f>
        <v>96508</v>
      </c>
      <c r="I72" s="193">
        <f>'FY11 chem site net costs'!S79</f>
        <v>14800</v>
      </c>
      <c r="J72" s="442">
        <f>'FY11 Eco site net costs'!Q39</f>
        <v>19553.103093664315</v>
      </c>
      <c r="K72" s="194"/>
      <c r="L72" s="194"/>
      <c r="M72" s="194"/>
    </row>
    <row r="73" spans="1:13" s="151" customFormat="1" ht="12" customHeight="1">
      <c r="A73" s="37" t="s">
        <v>35</v>
      </c>
      <c r="B73" s="38" t="s">
        <v>211</v>
      </c>
      <c r="C73" s="38" t="s">
        <v>140</v>
      </c>
      <c r="D73" s="39" t="s">
        <v>141</v>
      </c>
      <c r="E73" s="200" t="s">
        <v>424</v>
      </c>
      <c r="F73" s="192" t="s">
        <v>425</v>
      </c>
      <c r="G73" s="192" t="s">
        <v>395</v>
      </c>
      <c r="H73" s="193">
        <f>'FY11 chem site net costs'!R80</f>
        <v>0</v>
      </c>
      <c r="I73" s="193">
        <f>'FY11 chem site net costs'!S80</f>
        <v>0</v>
      </c>
      <c r="J73" s="442"/>
      <c r="K73" s="194"/>
      <c r="L73" s="194"/>
      <c r="M73" s="194"/>
    </row>
    <row r="74" spans="1:13" s="151" customFormat="1" ht="12" customHeight="1">
      <c r="A74" s="37" t="s">
        <v>35</v>
      </c>
      <c r="B74" s="38" t="s">
        <v>211</v>
      </c>
      <c r="C74" s="38" t="s">
        <v>140</v>
      </c>
      <c r="D74" s="39" t="s">
        <v>141</v>
      </c>
      <c r="E74" s="37" t="s">
        <v>240</v>
      </c>
      <c r="F74" s="37" t="s">
        <v>241</v>
      </c>
      <c r="G74" s="192" t="s">
        <v>395</v>
      </c>
      <c r="H74" s="193">
        <f>'FY11 chem site net costs'!R81</f>
        <v>0</v>
      </c>
      <c r="I74" s="193">
        <f>'FY11 chem site net costs'!S81</f>
        <v>0</v>
      </c>
      <c r="J74" s="442">
        <f>'FY11 Eco site net costs'!Q40</f>
        <v>10250.98807328731</v>
      </c>
      <c r="K74" s="194"/>
      <c r="L74" s="194"/>
      <c r="M74" s="194"/>
    </row>
    <row r="75" spans="1:13" s="150" customFormat="1" ht="12" customHeight="1">
      <c r="A75" s="46" t="s">
        <v>242</v>
      </c>
      <c r="B75" s="43" t="s">
        <v>211</v>
      </c>
      <c r="C75" s="43" t="s">
        <v>136</v>
      </c>
      <c r="D75" s="44" t="s">
        <v>137</v>
      </c>
      <c r="E75" s="46" t="s">
        <v>243</v>
      </c>
      <c r="F75" s="46" t="s">
        <v>244</v>
      </c>
      <c r="G75" s="196" t="s">
        <v>402</v>
      </c>
      <c r="H75" s="197">
        <f>'FY11 chem site net costs'!R102</f>
        <v>0</v>
      </c>
      <c r="I75" s="197">
        <f>'FY11 chem site net costs'!S102</f>
        <v>0</v>
      </c>
      <c r="J75" s="441">
        <f>'FY11 Eco site net costs'!Q51</f>
        <v>7954.3724945666445</v>
      </c>
      <c r="K75" s="198"/>
      <c r="L75" s="198"/>
      <c r="M75" s="198"/>
    </row>
    <row r="76" spans="1:13" s="150" customFormat="1" ht="12" customHeight="1">
      <c r="A76" s="46" t="s">
        <v>242</v>
      </c>
      <c r="B76" s="43" t="s">
        <v>211</v>
      </c>
      <c r="C76" s="43" t="s">
        <v>136</v>
      </c>
      <c r="D76" s="44" t="s">
        <v>137</v>
      </c>
      <c r="E76" s="46" t="s">
        <v>245</v>
      </c>
      <c r="F76" s="46" t="s">
        <v>246</v>
      </c>
      <c r="G76" s="196" t="s">
        <v>395</v>
      </c>
      <c r="H76" s="197">
        <f>'FY11 chem site net costs'!R103</f>
        <v>61400</v>
      </c>
      <c r="I76" s="197">
        <f>'FY11 chem site net costs'!S103</f>
        <v>14788</v>
      </c>
      <c r="J76" s="441">
        <f>'FY11 Eco site net costs'!Q52</f>
        <v>12990.572774670358</v>
      </c>
      <c r="K76" s="198"/>
      <c r="L76" s="198"/>
      <c r="M76" s="198"/>
    </row>
    <row r="77" spans="1:13" s="151" customFormat="1" ht="12" customHeight="1">
      <c r="A77" s="37" t="s">
        <v>53</v>
      </c>
      <c r="B77" s="38" t="s">
        <v>211</v>
      </c>
      <c r="C77" s="38" t="s">
        <v>140</v>
      </c>
      <c r="D77" s="39" t="s">
        <v>157</v>
      </c>
      <c r="E77" s="200" t="s">
        <v>428</v>
      </c>
      <c r="F77" s="192" t="s">
        <v>429</v>
      </c>
      <c r="G77" s="192" t="s">
        <v>402</v>
      </c>
      <c r="H77" s="193">
        <v>0</v>
      </c>
      <c r="I77" s="193">
        <f>'FY11 chem site net costs'!S96</f>
        <v>0</v>
      </c>
      <c r="J77" s="442">
        <f>'FY11 Eco site net costs'!Q48</f>
        <v>14115.539016875155</v>
      </c>
      <c r="K77" s="194"/>
      <c r="L77" s="194"/>
      <c r="M77" s="194"/>
    </row>
    <row r="78" spans="1:13" s="151" customFormat="1" ht="12" customHeight="1">
      <c r="A78" s="37" t="s">
        <v>53</v>
      </c>
      <c r="B78" s="38" t="s">
        <v>211</v>
      </c>
      <c r="C78" s="38" t="s">
        <v>140</v>
      </c>
      <c r="D78" s="39" t="s">
        <v>157</v>
      </c>
      <c r="E78" s="37" t="s">
        <v>247</v>
      </c>
      <c r="F78" s="37" t="s">
        <v>248</v>
      </c>
      <c r="G78" s="192" t="s">
        <v>396</v>
      </c>
      <c r="H78" s="193">
        <f>'FY11 chem site net costs'!R97</f>
        <v>76958</v>
      </c>
      <c r="I78" s="193">
        <f>'FY11 chem site net costs'!S97</f>
        <v>0</v>
      </c>
      <c r="J78" s="442"/>
      <c r="K78" s="194"/>
      <c r="L78" s="194"/>
      <c r="M78" s="194"/>
    </row>
    <row r="79" spans="1:13" s="150" customFormat="1" ht="12" customHeight="1">
      <c r="A79" s="46" t="s">
        <v>56</v>
      </c>
      <c r="B79" s="43" t="s">
        <v>211</v>
      </c>
      <c r="C79" s="43" t="s">
        <v>136</v>
      </c>
      <c r="D79" s="44" t="s">
        <v>170</v>
      </c>
      <c r="E79" s="46" t="s">
        <v>249</v>
      </c>
      <c r="F79" s="46" t="s">
        <v>250</v>
      </c>
      <c r="G79" s="196" t="s">
        <v>395</v>
      </c>
      <c r="H79" s="197">
        <f>'FY11 chem site net costs'!R112</f>
        <v>0</v>
      </c>
      <c r="I79" s="197">
        <f>'FY11 chem site net costs'!S112</f>
        <v>24574</v>
      </c>
      <c r="J79" s="441">
        <f>'FY11 Eco site net costs'!Q56</f>
        <v>0</v>
      </c>
      <c r="K79" s="198"/>
      <c r="L79" s="198"/>
      <c r="M79" s="198"/>
    </row>
    <row r="80" spans="1:13" s="150" customFormat="1" ht="12" customHeight="1">
      <c r="A80" s="46" t="s">
        <v>56</v>
      </c>
      <c r="B80" s="43" t="s">
        <v>211</v>
      </c>
      <c r="C80" s="43" t="s">
        <v>136</v>
      </c>
      <c r="D80" s="44" t="s">
        <v>170</v>
      </c>
      <c r="E80" s="46" t="s">
        <v>251</v>
      </c>
      <c r="F80" s="46" t="s">
        <v>252</v>
      </c>
      <c r="G80" s="196" t="s">
        <v>395</v>
      </c>
      <c r="H80" s="197">
        <f>'FY11 chem site net costs'!R113</f>
        <v>69612</v>
      </c>
      <c r="I80" s="197">
        <f>'FY11 chem site net costs'!S113</f>
        <v>0</v>
      </c>
      <c r="J80" s="441"/>
      <c r="K80" s="198"/>
      <c r="L80" s="198"/>
      <c r="M80" s="198"/>
    </row>
    <row r="81" spans="1:13" s="151" customFormat="1" ht="12" customHeight="1">
      <c r="A81" s="37" t="s">
        <v>253</v>
      </c>
      <c r="B81" s="38" t="s">
        <v>211</v>
      </c>
      <c r="C81" s="38" t="s">
        <v>117</v>
      </c>
      <c r="D81" s="39" t="s">
        <v>118</v>
      </c>
      <c r="E81" s="37" t="s">
        <v>254</v>
      </c>
      <c r="F81" s="37" t="s">
        <v>255</v>
      </c>
      <c r="G81" s="192" t="s">
        <v>395</v>
      </c>
      <c r="H81" s="193">
        <f>'FY11 chem site net costs'!R32</f>
        <v>0</v>
      </c>
      <c r="I81" s="193">
        <f>'FY11 chem site net costs'!S32</f>
        <v>17247</v>
      </c>
      <c r="J81" s="442">
        <f>'FY11 Eco site net costs'!Q18</f>
        <v>0</v>
      </c>
      <c r="K81" s="194"/>
      <c r="L81" s="194"/>
      <c r="M81" s="194"/>
    </row>
    <row r="82" spans="1:13" s="151" customFormat="1" ht="12" customHeight="1">
      <c r="A82" s="37" t="s">
        <v>253</v>
      </c>
      <c r="B82" s="38" t="s">
        <v>211</v>
      </c>
      <c r="C82" s="38" t="s">
        <v>117</v>
      </c>
      <c r="D82" s="39" t="s">
        <v>118</v>
      </c>
      <c r="E82" s="37" t="s">
        <v>256</v>
      </c>
      <c r="F82" s="37" t="s">
        <v>257</v>
      </c>
      <c r="G82" s="192" t="s">
        <v>395</v>
      </c>
      <c r="H82" s="193">
        <f>'FY11 chem site net costs'!R33</f>
        <v>0</v>
      </c>
      <c r="I82" s="193">
        <f>'FY11 chem site net costs'!S33</f>
        <v>17247</v>
      </c>
      <c r="J82" s="442">
        <f>'FY11 Eco site net costs'!Q19</f>
        <v>14167.077840902051</v>
      </c>
      <c r="K82" s="194"/>
      <c r="L82" s="194"/>
      <c r="M82" s="194"/>
    </row>
    <row r="83" spans="1:13" s="151" customFormat="1" ht="12" customHeight="1">
      <c r="A83" s="37" t="s">
        <v>253</v>
      </c>
      <c r="B83" s="38" t="s">
        <v>211</v>
      </c>
      <c r="C83" s="38" t="s">
        <v>117</v>
      </c>
      <c r="D83" s="39" t="s">
        <v>118</v>
      </c>
      <c r="E83" s="37" t="s">
        <v>258</v>
      </c>
      <c r="F83" s="37" t="s">
        <v>259</v>
      </c>
      <c r="G83" s="192" t="s">
        <v>395</v>
      </c>
      <c r="H83" s="193">
        <f>'FY11 chem site net costs'!R34</f>
        <v>0</v>
      </c>
      <c r="I83" s="193">
        <f>'FY11 chem site net costs'!S34</f>
        <v>17247</v>
      </c>
      <c r="J83" s="442">
        <f>'FY11 Eco site net costs'!Q20</f>
        <v>0</v>
      </c>
      <c r="K83" s="194"/>
      <c r="L83" s="194"/>
      <c r="M83" s="194"/>
    </row>
    <row r="84" spans="1:13" s="151" customFormat="1" ht="12" customHeight="1">
      <c r="A84" s="37" t="s">
        <v>253</v>
      </c>
      <c r="B84" s="38" t="s">
        <v>211</v>
      </c>
      <c r="C84" s="38" t="s">
        <v>117</v>
      </c>
      <c r="D84" s="39" t="s">
        <v>118</v>
      </c>
      <c r="E84" s="37" t="s">
        <v>260</v>
      </c>
      <c r="F84" s="37" t="s">
        <v>261</v>
      </c>
      <c r="G84" s="192" t="s">
        <v>395</v>
      </c>
      <c r="H84" s="193">
        <f>'FY11 chem site net costs'!R35</f>
        <v>100380</v>
      </c>
      <c r="I84" s="193">
        <f>'FY11 chem site net costs'!S35</f>
        <v>0</v>
      </c>
      <c r="J84" s="442"/>
      <c r="K84" s="194"/>
      <c r="L84" s="194"/>
      <c r="M84" s="194"/>
    </row>
    <row r="85" spans="1:13" s="150" customFormat="1" ht="12" customHeight="1">
      <c r="A85" s="46" t="s">
        <v>38</v>
      </c>
      <c r="B85" s="43" t="s">
        <v>211</v>
      </c>
      <c r="C85" s="43" t="s">
        <v>140</v>
      </c>
      <c r="D85" s="44" t="s">
        <v>185</v>
      </c>
      <c r="E85" s="46" t="s">
        <v>262</v>
      </c>
      <c r="F85" s="46" t="s">
        <v>263</v>
      </c>
      <c r="G85" s="196" t="s">
        <v>395</v>
      </c>
      <c r="H85" s="197">
        <v>0</v>
      </c>
      <c r="I85" s="197">
        <v>0</v>
      </c>
      <c r="J85" s="441">
        <f>'FY11 Eco site net costs'!Q41</f>
        <v>0</v>
      </c>
      <c r="K85" s="198"/>
      <c r="L85" s="198"/>
      <c r="M85" s="198"/>
    </row>
    <row r="86" spans="1:13" s="150" customFormat="1" ht="12" customHeight="1">
      <c r="A86" s="46" t="s">
        <v>38</v>
      </c>
      <c r="B86" s="43" t="s">
        <v>211</v>
      </c>
      <c r="C86" s="43" t="s">
        <v>140</v>
      </c>
      <c r="D86" s="44" t="s">
        <v>185</v>
      </c>
      <c r="E86" s="195" t="s">
        <v>430</v>
      </c>
      <c r="F86" s="196" t="s">
        <v>431</v>
      </c>
      <c r="G86" s="196" t="s">
        <v>402</v>
      </c>
      <c r="H86" s="197">
        <v>0</v>
      </c>
      <c r="I86" s="197">
        <f>'FY11 chem site net costs'!S82</f>
        <v>0</v>
      </c>
      <c r="J86" s="441">
        <f>'FY11 Eco site net costs'!Q42</f>
        <v>21774.094108595076</v>
      </c>
      <c r="K86" s="198"/>
      <c r="L86" s="198"/>
      <c r="M86" s="198"/>
    </row>
    <row r="87" spans="1:13" s="151" customFormat="1" ht="12" customHeight="1">
      <c r="A87" s="37" t="s">
        <v>29</v>
      </c>
      <c r="B87" s="38" t="s">
        <v>211</v>
      </c>
      <c r="C87" s="38" t="s">
        <v>140</v>
      </c>
      <c r="D87" s="39" t="s">
        <v>195</v>
      </c>
      <c r="E87" s="37" t="s">
        <v>264</v>
      </c>
      <c r="F87" s="37" t="s">
        <v>265</v>
      </c>
      <c r="G87" s="192" t="s">
        <v>393</v>
      </c>
      <c r="H87" s="193">
        <f>'FY11 chem site net costs'!R53</f>
        <v>0</v>
      </c>
      <c r="I87" s="193">
        <f>'FY11 chem site net costs'!S53</f>
        <v>15731</v>
      </c>
      <c r="J87" s="442">
        <f>'FY11 Eco site net costs'!Q27</f>
        <v>0</v>
      </c>
      <c r="K87" s="194"/>
      <c r="L87" s="194"/>
      <c r="M87" s="194"/>
    </row>
    <row r="88" spans="1:13" s="151" customFormat="1" ht="12" customHeight="1">
      <c r="A88" s="37" t="s">
        <v>29</v>
      </c>
      <c r="B88" s="38" t="s">
        <v>211</v>
      </c>
      <c r="C88" s="38" t="s">
        <v>140</v>
      </c>
      <c r="D88" s="39" t="s">
        <v>195</v>
      </c>
      <c r="E88" s="37" t="s">
        <v>266</v>
      </c>
      <c r="F88" s="37" t="s">
        <v>267</v>
      </c>
      <c r="G88" s="192" t="s">
        <v>395</v>
      </c>
      <c r="H88" s="193">
        <f>'FY11 chem site net costs'!R54</f>
        <v>104488</v>
      </c>
      <c r="I88" s="193">
        <f>'FY11 chem site net costs'!S54</f>
        <v>16429</v>
      </c>
      <c r="J88" s="442"/>
      <c r="K88" s="194"/>
      <c r="L88" s="194"/>
      <c r="M88" s="194"/>
    </row>
    <row r="89" spans="1:13" s="151" customFormat="1" ht="12" customHeight="1">
      <c r="A89" s="37" t="s">
        <v>29</v>
      </c>
      <c r="B89" s="38" t="s">
        <v>211</v>
      </c>
      <c r="C89" s="38" t="s">
        <v>140</v>
      </c>
      <c r="D89" s="39" t="s">
        <v>195</v>
      </c>
      <c r="E89" s="200" t="s">
        <v>432</v>
      </c>
      <c r="F89" s="192" t="s">
        <v>433</v>
      </c>
      <c r="G89" s="192" t="s">
        <v>395</v>
      </c>
      <c r="H89" s="193">
        <f>'FY11 chem site net costs'!R55</f>
        <v>0</v>
      </c>
      <c r="I89" s="193">
        <f>'FY11 chem site net costs'!S55</f>
        <v>3930</v>
      </c>
      <c r="J89" s="442"/>
      <c r="K89" s="194"/>
      <c r="L89" s="194"/>
      <c r="M89" s="194"/>
    </row>
    <row r="90" spans="1:13" s="150" customFormat="1" ht="12" customHeight="1">
      <c r="A90" s="46" t="s">
        <v>55</v>
      </c>
      <c r="B90" s="43" t="s">
        <v>211</v>
      </c>
      <c r="C90" s="43" t="s">
        <v>136</v>
      </c>
      <c r="D90" s="44" t="s">
        <v>137</v>
      </c>
      <c r="E90" s="195" t="s">
        <v>434</v>
      </c>
      <c r="F90" s="196" t="s">
        <v>435</v>
      </c>
      <c r="G90" s="196" t="s">
        <v>395</v>
      </c>
      <c r="H90" s="197">
        <f>'FY11 chem site net costs'!R104</f>
        <v>0</v>
      </c>
      <c r="I90" s="197">
        <f>'FY11 chem site net costs'!S104</f>
        <v>0</v>
      </c>
      <c r="J90" s="203"/>
      <c r="K90" s="198"/>
      <c r="L90" s="198"/>
      <c r="M90" s="198"/>
    </row>
    <row r="91" spans="1:13" s="150" customFormat="1" ht="12" customHeight="1">
      <c r="A91" s="46" t="s">
        <v>55</v>
      </c>
      <c r="B91" s="43" t="s">
        <v>211</v>
      </c>
      <c r="C91" s="43" t="s">
        <v>136</v>
      </c>
      <c r="D91" s="44" t="s">
        <v>137</v>
      </c>
      <c r="E91" s="195" t="s">
        <v>436</v>
      </c>
      <c r="F91" s="196" t="s">
        <v>437</v>
      </c>
      <c r="G91" s="196" t="s">
        <v>395</v>
      </c>
      <c r="H91" s="197">
        <f>'FY11 chem site net costs'!R105</f>
        <v>0</v>
      </c>
      <c r="I91" s="197">
        <f>'FY11 chem site net costs'!S105</f>
        <v>0</v>
      </c>
      <c r="J91" s="203"/>
      <c r="K91" s="198"/>
      <c r="L91" s="198"/>
      <c r="M91" s="198"/>
    </row>
    <row r="92" spans="1:13" s="150" customFormat="1" ht="12" customHeight="1">
      <c r="A92" s="46" t="s">
        <v>55</v>
      </c>
      <c r="B92" s="43" t="s">
        <v>211</v>
      </c>
      <c r="C92" s="43" t="s">
        <v>136</v>
      </c>
      <c r="D92" s="44" t="s">
        <v>137</v>
      </c>
      <c r="E92" s="46" t="s">
        <v>268</v>
      </c>
      <c r="F92" s="46" t="s">
        <v>269</v>
      </c>
      <c r="G92" s="196" t="s">
        <v>395</v>
      </c>
      <c r="H92" s="197">
        <f>'FY11 chem site net costs'!R106</f>
        <v>0</v>
      </c>
      <c r="I92" s="197">
        <f>'FY11 chem site net costs'!S106</f>
        <v>16874</v>
      </c>
      <c r="J92" s="441">
        <f>'FY11 Eco site net costs'!Q53</f>
        <v>0</v>
      </c>
      <c r="K92" s="198"/>
      <c r="L92" s="198"/>
      <c r="M92" s="198"/>
    </row>
    <row r="93" spans="1:13" s="150" customFormat="1" ht="12" customHeight="1">
      <c r="A93" s="46" t="s">
        <v>55</v>
      </c>
      <c r="B93" s="43" t="s">
        <v>211</v>
      </c>
      <c r="C93" s="43" t="s">
        <v>136</v>
      </c>
      <c r="D93" s="44" t="s">
        <v>137</v>
      </c>
      <c r="E93" s="46" t="s">
        <v>270</v>
      </c>
      <c r="F93" s="46" t="s">
        <v>271</v>
      </c>
      <c r="G93" s="196" t="s">
        <v>395</v>
      </c>
      <c r="H93" s="197">
        <f>'FY11 chem site net costs'!R107</f>
        <v>48019</v>
      </c>
      <c r="I93" s="197">
        <f>'FY11 chem site net costs'!S107</f>
        <v>16874</v>
      </c>
      <c r="J93" s="441"/>
      <c r="K93" s="198"/>
      <c r="L93" s="198"/>
      <c r="M93" s="198"/>
    </row>
    <row r="94" spans="1:13" s="151" customFormat="1" ht="12" customHeight="1">
      <c r="A94" s="37" t="s">
        <v>39</v>
      </c>
      <c r="B94" s="38" t="s">
        <v>272</v>
      </c>
      <c r="C94" s="38" t="s">
        <v>140</v>
      </c>
      <c r="D94" s="39" t="s">
        <v>185</v>
      </c>
      <c r="E94" s="200" t="s">
        <v>438</v>
      </c>
      <c r="F94" s="192" t="s">
        <v>439</v>
      </c>
      <c r="G94" s="192" t="s">
        <v>395</v>
      </c>
      <c r="H94" s="193">
        <f>'FY11 chem site net costs'!R73</f>
        <v>0</v>
      </c>
      <c r="I94" s="193">
        <f>'FY11 chem site net costs'!S73</f>
        <v>0</v>
      </c>
      <c r="J94" s="442"/>
      <c r="K94" s="194"/>
      <c r="L94" s="194"/>
      <c r="M94" s="194"/>
    </row>
    <row r="95" spans="1:13" s="151" customFormat="1" ht="12" customHeight="1">
      <c r="A95" s="37" t="s">
        <v>39</v>
      </c>
      <c r="B95" s="38" t="s">
        <v>272</v>
      </c>
      <c r="C95" s="38" t="s">
        <v>140</v>
      </c>
      <c r="D95" s="39" t="s">
        <v>185</v>
      </c>
      <c r="E95" s="200" t="s">
        <v>440</v>
      </c>
      <c r="F95" s="192" t="s">
        <v>441</v>
      </c>
      <c r="G95" s="192" t="s">
        <v>395</v>
      </c>
      <c r="H95" s="193">
        <f>'FY11 chem site net costs'!R74</f>
        <v>0</v>
      </c>
      <c r="I95" s="193">
        <f>'FY11 chem site net costs'!S74</f>
        <v>0</v>
      </c>
      <c r="J95" s="442"/>
      <c r="K95" s="194"/>
      <c r="L95" s="194"/>
      <c r="M95" s="194"/>
    </row>
    <row r="96" spans="1:13" s="151" customFormat="1" ht="12" customHeight="1">
      <c r="A96" s="37" t="s">
        <v>39</v>
      </c>
      <c r="B96" s="38" t="s">
        <v>272</v>
      </c>
      <c r="C96" s="38" t="s">
        <v>140</v>
      </c>
      <c r="D96" s="39" t="s">
        <v>185</v>
      </c>
      <c r="E96" s="37" t="s">
        <v>273</v>
      </c>
      <c r="F96" s="37" t="s">
        <v>274</v>
      </c>
      <c r="G96" s="192" t="s">
        <v>395</v>
      </c>
      <c r="H96" s="193">
        <f>'FY11 chem site net costs'!R75</f>
        <v>132765</v>
      </c>
      <c r="I96" s="193">
        <f>'FY11 chem site net costs'!S75</f>
        <v>0</v>
      </c>
      <c r="J96" s="442"/>
      <c r="K96" s="194"/>
      <c r="L96" s="194"/>
      <c r="M96" s="194"/>
    </row>
    <row r="97" spans="1:13" s="154" customFormat="1" ht="12" customHeight="1">
      <c r="A97" s="37" t="s">
        <v>39</v>
      </c>
      <c r="B97" s="38" t="s">
        <v>272</v>
      </c>
      <c r="C97" s="38" t="s">
        <v>140</v>
      </c>
      <c r="D97" s="39" t="s">
        <v>185</v>
      </c>
      <c r="E97" s="37" t="s">
        <v>275</v>
      </c>
      <c r="F97" s="37" t="s">
        <v>276</v>
      </c>
      <c r="G97" s="192" t="s">
        <v>395</v>
      </c>
      <c r="H97" s="193">
        <f>'FY11 chem site net costs'!R76</f>
        <v>0</v>
      </c>
      <c r="I97" s="193">
        <f>'FY11 chem site net costs'!S76</f>
        <v>0</v>
      </c>
      <c r="J97" s="442">
        <f>'FY11 Eco site net costs'!Q38</f>
        <v>10782.867489520657</v>
      </c>
      <c r="K97" s="194"/>
      <c r="L97" s="194"/>
      <c r="M97" s="194"/>
    </row>
    <row r="98" spans="1:13" s="152" customFormat="1" ht="12" customHeight="1">
      <c r="A98" s="46" t="s">
        <v>277</v>
      </c>
      <c r="B98" s="43" t="s">
        <v>272</v>
      </c>
      <c r="C98" s="43" t="s">
        <v>136</v>
      </c>
      <c r="D98" s="44" t="s">
        <v>157</v>
      </c>
      <c r="E98" s="195" t="s">
        <v>442</v>
      </c>
      <c r="F98" s="196" t="s">
        <v>443</v>
      </c>
      <c r="G98" s="196" t="s">
        <v>395</v>
      </c>
      <c r="H98" s="197">
        <f>'FY11 chem site net costs'!R86</f>
        <v>0</v>
      </c>
      <c r="I98" s="197">
        <f>'FY11 chem site net costs'!S86</f>
        <v>0</v>
      </c>
      <c r="J98" s="441"/>
      <c r="K98" s="198"/>
      <c r="L98" s="198"/>
      <c r="M98" s="198"/>
    </row>
    <row r="99" spans="1:13" s="152" customFormat="1" ht="12" customHeight="1">
      <c r="A99" s="46" t="s">
        <v>277</v>
      </c>
      <c r="B99" s="43" t="s">
        <v>272</v>
      </c>
      <c r="C99" s="43" t="s">
        <v>136</v>
      </c>
      <c r="D99" s="44" t="s">
        <v>157</v>
      </c>
      <c r="E99" s="195" t="s">
        <v>444</v>
      </c>
      <c r="F99" s="196" t="s">
        <v>445</v>
      </c>
      <c r="G99" s="196" t="s">
        <v>395</v>
      </c>
      <c r="H99" s="197">
        <f>'FY11 chem site net costs'!R87</f>
        <v>0</v>
      </c>
      <c r="I99" s="197">
        <f>'FY11 chem site net costs'!S87</f>
        <v>0</v>
      </c>
      <c r="J99" s="441"/>
      <c r="K99" s="198"/>
      <c r="L99" s="198"/>
      <c r="M99" s="198"/>
    </row>
    <row r="100" spans="1:13" s="150" customFormat="1" ht="12" customHeight="1">
      <c r="A100" s="46" t="s">
        <v>277</v>
      </c>
      <c r="B100" s="43" t="s">
        <v>272</v>
      </c>
      <c r="C100" s="43" t="s">
        <v>136</v>
      </c>
      <c r="D100" s="44" t="s">
        <v>157</v>
      </c>
      <c r="E100" s="46" t="s">
        <v>278</v>
      </c>
      <c r="F100" s="46" t="s">
        <v>279</v>
      </c>
      <c r="G100" s="196" t="s">
        <v>395</v>
      </c>
      <c r="H100" s="197">
        <f>'FY11 chem site net costs'!R88</f>
        <v>27184</v>
      </c>
      <c r="I100" s="197">
        <f>'FY11 chem site net costs'!S88</f>
        <v>0</v>
      </c>
      <c r="J100" s="441">
        <f>'FY11 Eco site net costs'!Q45</f>
        <v>10824.576111540991</v>
      </c>
      <c r="K100" s="198"/>
      <c r="L100" s="198"/>
      <c r="M100" s="198"/>
    </row>
    <row r="101" spans="1:13" s="155" customFormat="1" ht="12" customHeight="1">
      <c r="A101" s="46" t="s">
        <v>277</v>
      </c>
      <c r="B101" s="43" t="s">
        <v>272</v>
      </c>
      <c r="C101" s="43" t="s">
        <v>136</v>
      </c>
      <c r="D101" s="44" t="s">
        <v>157</v>
      </c>
      <c r="E101" s="195" t="s">
        <v>447</v>
      </c>
      <c r="F101" s="196" t="s">
        <v>446</v>
      </c>
      <c r="G101" s="196" t="s">
        <v>395</v>
      </c>
      <c r="H101" s="197">
        <f>'FY11 chem site net costs'!R89</f>
        <v>0</v>
      </c>
      <c r="I101" s="197">
        <f>'FY11 chem site net costs'!S89</f>
        <v>0</v>
      </c>
      <c r="J101" s="441"/>
      <c r="K101" s="198"/>
      <c r="L101" s="198"/>
      <c r="M101" s="198"/>
    </row>
    <row r="102" spans="1:13" s="153" customFormat="1" ht="12" customHeight="1">
      <c r="A102" s="37" t="s">
        <v>50</v>
      </c>
      <c r="B102" s="38" t="s">
        <v>272</v>
      </c>
      <c r="C102" s="38" t="s">
        <v>146</v>
      </c>
      <c r="D102" s="39" t="s">
        <v>147</v>
      </c>
      <c r="E102" s="37" t="s">
        <v>280</v>
      </c>
      <c r="F102" s="37" t="s">
        <v>281</v>
      </c>
      <c r="G102" s="192" t="s">
        <v>395</v>
      </c>
      <c r="H102" s="193">
        <f>'FY11 chem site net costs'!R5</f>
        <v>0</v>
      </c>
      <c r="I102" s="193">
        <f>'FY11 chem site net costs'!S5</f>
        <v>0</v>
      </c>
      <c r="J102" s="442"/>
      <c r="K102" s="194"/>
      <c r="L102" s="194"/>
      <c r="M102" s="194"/>
    </row>
    <row r="103" spans="1:13" s="153" customFormat="1" ht="12" customHeight="1">
      <c r="A103" s="37" t="s">
        <v>50</v>
      </c>
      <c r="B103" s="38" t="s">
        <v>272</v>
      </c>
      <c r="C103" s="38" t="s">
        <v>146</v>
      </c>
      <c r="D103" s="39" t="s">
        <v>147</v>
      </c>
      <c r="E103" s="200" t="s">
        <v>448</v>
      </c>
      <c r="F103" s="192" t="s">
        <v>449</v>
      </c>
      <c r="G103" s="192" t="s">
        <v>395</v>
      </c>
      <c r="H103" s="193">
        <f>'FY11 chem site net costs'!R6</f>
        <v>0</v>
      </c>
      <c r="I103" s="193">
        <f>'FY11 chem site net costs'!S6</f>
        <v>0</v>
      </c>
      <c r="J103" s="442">
        <f>'FY11 Eco site net costs'!Q5</f>
        <v>0</v>
      </c>
      <c r="K103" s="194"/>
      <c r="L103" s="194"/>
      <c r="M103" s="194"/>
    </row>
    <row r="104" spans="1:13" s="153" customFormat="1" ht="12" customHeight="1">
      <c r="A104" s="37" t="s">
        <v>50</v>
      </c>
      <c r="B104" s="38" t="s">
        <v>272</v>
      </c>
      <c r="C104" s="38" t="s">
        <v>146</v>
      </c>
      <c r="D104" s="39" t="s">
        <v>147</v>
      </c>
      <c r="E104" s="200" t="s">
        <v>450</v>
      </c>
      <c r="F104" s="192" t="s">
        <v>451</v>
      </c>
      <c r="G104" s="192" t="s">
        <v>395</v>
      </c>
      <c r="H104" s="193">
        <f>'FY11 chem site net costs'!R7</f>
        <v>0</v>
      </c>
      <c r="I104" s="193">
        <f>'FY11 chem site net costs'!S7</f>
        <v>0</v>
      </c>
      <c r="J104" s="442">
        <f>'FY11 Eco site net costs'!Q6</f>
        <v>17253.042739433095</v>
      </c>
      <c r="K104" s="194"/>
      <c r="L104" s="194"/>
      <c r="M104" s="194"/>
    </row>
    <row r="105" spans="1:13" s="150" customFormat="1" ht="12" customHeight="1">
      <c r="A105" s="46" t="s">
        <v>52</v>
      </c>
      <c r="B105" s="43" t="s">
        <v>272</v>
      </c>
      <c r="C105" s="43" t="s">
        <v>136</v>
      </c>
      <c r="D105" s="44" t="s">
        <v>157</v>
      </c>
      <c r="E105" s="46" t="s">
        <v>282</v>
      </c>
      <c r="F105" s="46" t="s">
        <v>283</v>
      </c>
      <c r="G105" s="196" t="s">
        <v>393</v>
      </c>
      <c r="H105" s="197">
        <f>'FY11 chem site net costs'!R90</f>
        <v>53573</v>
      </c>
      <c r="I105" s="197">
        <f>'FY11 chem site net costs'!S90</f>
        <v>15854</v>
      </c>
      <c r="J105" s="441">
        <f>'FY11 Eco site net costs'!Q46</f>
        <v>12883.85841772043</v>
      </c>
      <c r="K105" s="198"/>
      <c r="L105" s="198"/>
      <c r="M105" s="198"/>
    </row>
    <row r="106" spans="1:13" s="150" customFormat="1" ht="12" customHeight="1">
      <c r="A106" s="46" t="s">
        <v>52</v>
      </c>
      <c r="B106" s="43" t="s">
        <v>272</v>
      </c>
      <c r="C106" s="43" t="s">
        <v>136</v>
      </c>
      <c r="D106" s="44" t="s">
        <v>157</v>
      </c>
      <c r="E106" s="195" t="s">
        <v>452</v>
      </c>
      <c r="F106" s="196" t="s">
        <v>453</v>
      </c>
      <c r="G106" s="196" t="s">
        <v>395</v>
      </c>
      <c r="H106" s="197">
        <f>'FY11 chem site net costs'!R91</f>
        <v>0</v>
      </c>
      <c r="I106" s="197">
        <f>'FY11 chem site net costs'!S91</f>
        <v>0</v>
      </c>
      <c r="J106" s="441"/>
      <c r="K106" s="198"/>
      <c r="L106" s="198"/>
      <c r="M106" s="198"/>
    </row>
    <row r="107" spans="1:13" s="150" customFormat="1" ht="12" customHeight="1">
      <c r="A107" s="46" t="s">
        <v>52</v>
      </c>
      <c r="B107" s="43" t="s">
        <v>272</v>
      </c>
      <c r="C107" s="43" t="s">
        <v>136</v>
      </c>
      <c r="D107" s="44" t="s">
        <v>157</v>
      </c>
      <c r="E107" s="46" t="s">
        <v>284</v>
      </c>
      <c r="F107" s="46" t="s">
        <v>285</v>
      </c>
      <c r="G107" s="196" t="s">
        <v>395</v>
      </c>
      <c r="H107" s="197">
        <f>'FY11 chem site net costs'!R92</f>
        <v>0</v>
      </c>
      <c r="I107" s="197">
        <f>'FY11 chem site net costs'!S92</f>
        <v>0</v>
      </c>
      <c r="J107" s="441">
        <f>'FY11 Eco site net costs'!Q47</f>
        <v>7618.8726232069139</v>
      </c>
      <c r="K107" s="198"/>
      <c r="L107" s="198"/>
      <c r="M107" s="198"/>
    </row>
    <row r="108" spans="1:13" s="151" customFormat="1" ht="12" customHeight="1">
      <c r="A108" s="37" t="s">
        <v>286</v>
      </c>
      <c r="B108" s="38" t="s">
        <v>272</v>
      </c>
      <c r="C108" s="38" t="s">
        <v>117</v>
      </c>
      <c r="D108" s="39" t="s">
        <v>118</v>
      </c>
      <c r="E108" s="37" t="s">
        <v>287</v>
      </c>
      <c r="F108" s="37" t="s">
        <v>288</v>
      </c>
      <c r="G108" s="192" t="s">
        <v>393</v>
      </c>
      <c r="H108" s="193">
        <f>'FY11 chem site net costs'!R29</f>
        <v>81779</v>
      </c>
      <c r="I108" s="193">
        <f>'FY11 chem site net costs'!S29</f>
        <v>16456</v>
      </c>
      <c r="J108" s="442">
        <f>'FY11 Eco site net costs'!Q17</f>
        <v>12784.133008883227</v>
      </c>
      <c r="K108" s="194"/>
      <c r="L108" s="194"/>
      <c r="M108" s="194"/>
    </row>
    <row r="109" spans="1:13" s="154" customFormat="1" ht="12" customHeight="1">
      <c r="A109" s="37" t="s">
        <v>286</v>
      </c>
      <c r="B109" s="38" t="s">
        <v>272</v>
      </c>
      <c r="C109" s="38" t="s">
        <v>117</v>
      </c>
      <c r="D109" s="39" t="s">
        <v>118</v>
      </c>
      <c r="E109" s="200" t="s">
        <v>454</v>
      </c>
      <c r="F109" s="192" t="s">
        <v>455</v>
      </c>
      <c r="G109" s="192" t="s">
        <v>395</v>
      </c>
      <c r="H109" s="193">
        <f>'FY11 chem site net costs'!R30</f>
        <v>0</v>
      </c>
      <c r="I109" s="193">
        <f>'FY11 chem site net costs'!S30</f>
        <v>0</v>
      </c>
      <c r="J109" s="442"/>
      <c r="K109" s="194"/>
      <c r="L109" s="194"/>
      <c r="M109" s="194"/>
    </row>
    <row r="110" spans="1:13" s="154" customFormat="1" ht="12" customHeight="1">
      <c r="A110" s="37" t="s">
        <v>286</v>
      </c>
      <c r="B110" s="38" t="s">
        <v>272</v>
      </c>
      <c r="C110" s="38" t="s">
        <v>117</v>
      </c>
      <c r="D110" s="39" t="s">
        <v>118</v>
      </c>
      <c r="E110" s="37" t="s">
        <v>289</v>
      </c>
      <c r="F110" s="37" t="s">
        <v>290</v>
      </c>
      <c r="G110" s="192" t="s">
        <v>395</v>
      </c>
      <c r="H110" s="193">
        <f>'FY11 chem site net costs'!R31</f>
        <v>0</v>
      </c>
      <c r="I110" s="193">
        <f>'FY11 chem site net costs'!S31</f>
        <v>0</v>
      </c>
      <c r="J110" s="442"/>
      <c r="K110" s="194"/>
      <c r="L110" s="194"/>
      <c r="M110" s="194"/>
    </row>
    <row r="111" spans="1:13" s="150" customFormat="1" ht="12" customHeight="1">
      <c r="A111" s="46" t="s">
        <v>49</v>
      </c>
      <c r="B111" s="43" t="s">
        <v>272</v>
      </c>
      <c r="C111" s="43" t="s">
        <v>146</v>
      </c>
      <c r="D111" s="44" t="s">
        <v>147</v>
      </c>
      <c r="E111" s="46" t="s">
        <v>291</v>
      </c>
      <c r="F111" s="46" t="s">
        <v>292</v>
      </c>
      <c r="G111" s="196" t="s">
        <v>395</v>
      </c>
      <c r="H111" s="197" t="s">
        <v>584</v>
      </c>
      <c r="I111" s="197" t="s">
        <v>762</v>
      </c>
      <c r="J111" s="203"/>
      <c r="K111" s="198" t="s">
        <v>761</v>
      </c>
      <c r="L111" s="198"/>
      <c r="M111" s="198"/>
    </row>
    <row r="112" spans="1:13" s="153" customFormat="1" ht="12" customHeight="1">
      <c r="A112" s="37" t="s">
        <v>46</v>
      </c>
      <c r="B112" s="38" t="s">
        <v>272</v>
      </c>
      <c r="C112" s="38" t="s">
        <v>136</v>
      </c>
      <c r="D112" s="39" t="s">
        <v>170</v>
      </c>
      <c r="E112" s="41" t="s">
        <v>293</v>
      </c>
      <c r="F112" s="207" t="s">
        <v>294</v>
      </c>
      <c r="G112" s="192" t="s">
        <v>402</v>
      </c>
      <c r="H112" s="193">
        <f>'FY11 chem site net costs'!R118</f>
        <v>0</v>
      </c>
      <c r="I112" s="193">
        <f>'FY11 chem site net costs'!S118</f>
        <v>0</v>
      </c>
      <c r="J112" s="442">
        <f>'FY11 Eco site net costs'!Q60</f>
        <v>18516.875082826933</v>
      </c>
      <c r="K112" s="194"/>
      <c r="L112" s="194"/>
      <c r="M112" s="194"/>
    </row>
    <row r="113" spans="1:13" s="151" customFormat="1" ht="12" customHeight="1">
      <c r="A113" s="37" t="s">
        <v>46</v>
      </c>
      <c r="B113" s="38" t="s">
        <v>272</v>
      </c>
      <c r="C113" s="38" t="s">
        <v>136</v>
      </c>
      <c r="D113" s="39" t="s">
        <v>170</v>
      </c>
      <c r="E113" s="37" t="s">
        <v>295</v>
      </c>
      <c r="F113" s="202" t="s">
        <v>296</v>
      </c>
      <c r="G113" s="192" t="s">
        <v>394</v>
      </c>
      <c r="H113" s="193">
        <f>'FY11 chem site net costs'!R119</f>
        <v>75767</v>
      </c>
      <c r="I113" s="193">
        <f>'FY11 chem site net costs'!S119</f>
        <v>0</v>
      </c>
      <c r="J113" s="443"/>
      <c r="K113" s="194"/>
      <c r="L113" s="194"/>
      <c r="M113" s="194"/>
    </row>
    <row r="114" spans="1:13" s="150" customFormat="1" ht="12" customHeight="1">
      <c r="A114" s="46" t="s">
        <v>297</v>
      </c>
      <c r="B114" s="43" t="s">
        <v>272</v>
      </c>
      <c r="C114" s="43" t="s">
        <v>117</v>
      </c>
      <c r="D114" s="44" t="s">
        <v>118</v>
      </c>
      <c r="E114" s="46" t="s">
        <v>298</v>
      </c>
      <c r="F114" s="46" t="s">
        <v>299</v>
      </c>
      <c r="G114" s="196" t="s">
        <v>395</v>
      </c>
      <c r="H114" s="197">
        <f>'FY11 chem site net costs'!R36</f>
        <v>103541</v>
      </c>
      <c r="I114" s="197">
        <f>'FY11 chem site net costs'!S36</f>
        <v>0</v>
      </c>
      <c r="J114" s="203"/>
      <c r="K114" s="198"/>
      <c r="L114" s="198"/>
      <c r="M114" s="198"/>
    </row>
    <row r="115" spans="1:13" s="151" customFormat="1" ht="12" customHeight="1">
      <c r="A115" s="37" t="s">
        <v>21</v>
      </c>
      <c r="B115" s="38" t="s">
        <v>272</v>
      </c>
      <c r="C115" s="38" t="s">
        <v>117</v>
      </c>
      <c r="D115" s="39" t="s">
        <v>118</v>
      </c>
      <c r="E115" s="200" t="s">
        <v>456</v>
      </c>
      <c r="F115" s="192" t="s">
        <v>457</v>
      </c>
      <c r="G115" s="192" t="s">
        <v>395</v>
      </c>
      <c r="H115" s="193">
        <f>'FY11 chem site net costs'!R37</f>
        <v>0</v>
      </c>
      <c r="I115" s="193">
        <f>'FY11 chem site net costs'!S37</f>
        <v>0</v>
      </c>
      <c r="J115" s="442"/>
      <c r="K115" s="193"/>
      <c r="L115" s="194"/>
      <c r="M115" s="194"/>
    </row>
    <row r="116" spans="1:13" s="151" customFormat="1" ht="12" customHeight="1">
      <c r="A116" s="37" t="s">
        <v>21</v>
      </c>
      <c r="B116" s="38" t="s">
        <v>272</v>
      </c>
      <c r="C116" s="38" t="s">
        <v>117</v>
      </c>
      <c r="D116" s="39" t="s">
        <v>118</v>
      </c>
      <c r="E116" s="200" t="s">
        <v>458</v>
      </c>
      <c r="F116" s="192" t="s">
        <v>459</v>
      </c>
      <c r="G116" s="192" t="s">
        <v>395</v>
      </c>
      <c r="H116" s="193">
        <f>'FY11 chem site net costs'!R38</f>
        <v>0</v>
      </c>
      <c r="I116" s="193">
        <f>'FY11 chem site net costs'!S38</f>
        <v>0</v>
      </c>
      <c r="J116" s="442"/>
      <c r="K116" s="193"/>
      <c r="L116" s="194"/>
      <c r="M116" s="194"/>
    </row>
    <row r="117" spans="1:13" s="151" customFormat="1" ht="12" customHeight="1">
      <c r="A117" s="37" t="s">
        <v>21</v>
      </c>
      <c r="B117" s="38" t="s">
        <v>272</v>
      </c>
      <c r="C117" s="38" t="s">
        <v>117</v>
      </c>
      <c r="D117" s="39" t="s">
        <v>118</v>
      </c>
      <c r="E117" s="37" t="s">
        <v>300</v>
      </c>
      <c r="F117" s="37" t="s">
        <v>301</v>
      </c>
      <c r="G117" s="192" t="s">
        <v>395</v>
      </c>
      <c r="H117" s="193">
        <f>'FY11 chem site net costs'!R39</f>
        <v>0</v>
      </c>
      <c r="I117" s="193">
        <f>'FY11 chem site net costs'!S39</f>
        <v>16552</v>
      </c>
      <c r="J117" s="442">
        <f>'FY11 Eco site net costs'!Q21</f>
        <v>0</v>
      </c>
      <c r="K117" s="193"/>
      <c r="L117" s="194"/>
      <c r="M117" s="194"/>
    </row>
    <row r="118" spans="1:13" s="151" customFormat="1" ht="12" customHeight="1">
      <c r="A118" s="37" t="s">
        <v>21</v>
      </c>
      <c r="B118" s="38" t="s">
        <v>272</v>
      </c>
      <c r="C118" s="38" t="s">
        <v>117</v>
      </c>
      <c r="D118" s="39" t="s">
        <v>118</v>
      </c>
      <c r="E118" s="37" t="s">
        <v>302</v>
      </c>
      <c r="F118" s="37" t="s">
        <v>303</v>
      </c>
      <c r="G118" s="192" t="s">
        <v>395</v>
      </c>
      <c r="H118" s="193">
        <f>'FY11 chem site net costs'!R40</f>
        <v>142415</v>
      </c>
      <c r="I118" s="193">
        <f>'FY11 chem site net costs'!S40</f>
        <v>0</v>
      </c>
      <c r="J118" s="442"/>
      <c r="K118" s="193"/>
      <c r="L118" s="194"/>
      <c r="M118" s="194"/>
    </row>
    <row r="119" spans="1:13" s="150" customFormat="1" ht="12" customHeight="1">
      <c r="A119" s="46" t="s">
        <v>304</v>
      </c>
      <c r="B119" s="43" t="s">
        <v>272</v>
      </c>
      <c r="C119" s="43" t="s">
        <v>140</v>
      </c>
      <c r="D119" s="44" t="s">
        <v>157</v>
      </c>
      <c r="E119" s="46" t="s">
        <v>305</v>
      </c>
      <c r="F119" s="46" t="s">
        <v>306</v>
      </c>
      <c r="G119" s="196" t="s">
        <v>395</v>
      </c>
      <c r="H119" s="197">
        <f>'FY11 chem site net costs'!R98</f>
        <v>0</v>
      </c>
      <c r="I119" s="197">
        <f>'FY11 chem site net costs'!S98</f>
        <v>0</v>
      </c>
      <c r="J119" s="203"/>
      <c r="K119" s="198"/>
      <c r="L119" s="198"/>
      <c r="M119" s="198"/>
    </row>
    <row r="120" spans="1:13" s="151" customFormat="1" ht="12" customHeight="1">
      <c r="A120" s="37" t="s">
        <v>28</v>
      </c>
      <c r="B120" s="38" t="s">
        <v>272</v>
      </c>
      <c r="C120" s="38" t="s">
        <v>146</v>
      </c>
      <c r="D120" s="39" t="s">
        <v>195</v>
      </c>
      <c r="E120" s="209" t="s">
        <v>472</v>
      </c>
      <c r="F120" s="208" t="s">
        <v>473</v>
      </c>
      <c r="G120" s="192" t="s">
        <v>395</v>
      </c>
      <c r="H120" s="193">
        <f>'FY11 chem site net costs'!R52</f>
        <v>0</v>
      </c>
      <c r="I120" s="193">
        <f>'FY11 chem site net costs'!S52</f>
        <v>0</v>
      </c>
      <c r="J120" s="201"/>
      <c r="K120" s="194"/>
      <c r="L120" s="194"/>
      <c r="M120" s="194"/>
    </row>
    <row r="121" spans="1:13" s="151" customFormat="1" ht="12" customHeight="1">
      <c r="A121" s="37" t="s">
        <v>28</v>
      </c>
      <c r="B121" s="38" t="s">
        <v>272</v>
      </c>
      <c r="C121" s="38" t="s">
        <v>146</v>
      </c>
      <c r="D121" s="39" t="s">
        <v>195</v>
      </c>
      <c r="E121" s="37" t="s">
        <v>307</v>
      </c>
      <c r="F121" s="37" t="s">
        <v>308</v>
      </c>
      <c r="G121" s="192" t="s">
        <v>395</v>
      </c>
      <c r="H121" s="193">
        <f>'FY11 chem site net costs'!R51</f>
        <v>106118</v>
      </c>
      <c r="I121" s="193">
        <f>'FY11 chem site net costs'!S51</f>
        <v>0</v>
      </c>
      <c r="J121" s="442">
        <f>'FY11 Eco site net costs'!Q26</f>
        <v>18567.979480831244</v>
      </c>
      <c r="K121" s="194"/>
      <c r="L121" s="194"/>
      <c r="M121" s="194"/>
    </row>
    <row r="122" spans="1:13" s="152" customFormat="1" ht="12" customHeight="1">
      <c r="A122" s="46" t="s">
        <v>33</v>
      </c>
      <c r="B122" s="43" t="s">
        <v>272</v>
      </c>
      <c r="C122" s="43" t="s">
        <v>140</v>
      </c>
      <c r="D122" s="44" t="s">
        <v>141</v>
      </c>
      <c r="E122" s="195" t="s">
        <v>460</v>
      </c>
      <c r="F122" s="196" t="s">
        <v>461</v>
      </c>
      <c r="G122" s="196" t="s">
        <v>395</v>
      </c>
      <c r="H122" s="197">
        <f>'FY11 chem site net costs'!R69</f>
        <v>0</v>
      </c>
      <c r="I122" s="197">
        <f>'FY11 chem site net costs'!S69</f>
        <v>0</v>
      </c>
      <c r="J122" s="441"/>
      <c r="K122" s="198"/>
      <c r="L122" s="198"/>
      <c r="M122" s="198"/>
    </row>
    <row r="123" spans="1:13" s="152" customFormat="1" ht="12" customHeight="1">
      <c r="A123" s="46" t="s">
        <v>33</v>
      </c>
      <c r="B123" s="43" t="s">
        <v>272</v>
      </c>
      <c r="C123" s="43" t="s">
        <v>140</v>
      </c>
      <c r="D123" s="44" t="s">
        <v>141</v>
      </c>
      <c r="E123" s="195" t="s">
        <v>462</v>
      </c>
      <c r="F123" s="196" t="s">
        <v>463</v>
      </c>
      <c r="G123" s="196" t="s">
        <v>395</v>
      </c>
      <c r="H123" s="197">
        <f>'FY11 chem site net costs'!R70</f>
        <v>0</v>
      </c>
      <c r="I123" s="197">
        <f>'FY11 chem site net costs'!S70</f>
        <v>0</v>
      </c>
      <c r="J123" s="441"/>
      <c r="K123" s="198"/>
      <c r="L123" s="198"/>
      <c r="M123" s="198"/>
    </row>
    <row r="124" spans="1:13" s="152" customFormat="1" ht="12" customHeight="1">
      <c r="A124" s="46" t="s">
        <v>33</v>
      </c>
      <c r="B124" s="43" t="s">
        <v>272</v>
      </c>
      <c r="C124" s="43" t="s">
        <v>140</v>
      </c>
      <c r="D124" s="44" t="s">
        <v>141</v>
      </c>
      <c r="E124" s="195" t="s">
        <v>464</v>
      </c>
      <c r="F124" s="196" t="s">
        <v>465</v>
      </c>
      <c r="G124" s="196" t="s">
        <v>395</v>
      </c>
      <c r="H124" s="197">
        <f>'FY11 chem site net costs'!R71</f>
        <v>0</v>
      </c>
      <c r="I124" s="197">
        <f>'FY11 chem site net costs'!S71</f>
        <v>0</v>
      </c>
      <c r="J124" s="441">
        <f>'FY11 Eco site net costs'!Q37</f>
        <v>13426.823957773027</v>
      </c>
      <c r="K124" s="198"/>
      <c r="L124" s="198"/>
      <c r="M124" s="198"/>
    </row>
    <row r="125" spans="1:13" s="152" customFormat="1" ht="12" customHeight="1">
      <c r="A125" s="46" t="s">
        <v>33</v>
      </c>
      <c r="B125" s="43" t="s">
        <v>272</v>
      </c>
      <c r="C125" s="43" t="s">
        <v>140</v>
      </c>
      <c r="D125" s="44" t="s">
        <v>141</v>
      </c>
      <c r="E125" s="46" t="s">
        <v>309</v>
      </c>
      <c r="F125" s="46" t="s">
        <v>310</v>
      </c>
      <c r="G125" s="196" t="s">
        <v>395</v>
      </c>
      <c r="H125" s="197">
        <f>'FY11 chem site net costs'!R72</f>
        <v>78940</v>
      </c>
      <c r="I125" s="197">
        <f>'FY11 chem site net costs'!S72</f>
        <v>0</v>
      </c>
      <c r="J125" s="441"/>
      <c r="K125" s="198"/>
      <c r="L125" s="198"/>
      <c r="M125" s="198"/>
    </row>
    <row r="126" spans="1:13">
      <c r="H126" s="54">
        <f>SUM(H2:H125)</f>
        <v>3593805</v>
      </c>
      <c r="I126" s="54">
        <f>SUM(I2:I125)</f>
        <v>512791</v>
      </c>
      <c r="J126" s="54">
        <f>SUM(J2:J125)</f>
        <v>598844.62165878678</v>
      </c>
    </row>
    <row r="127" spans="1:13">
      <c r="A127" s="158"/>
      <c r="B127" s="110"/>
    </row>
    <row r="129" spans="1:2">
      <c r="A129" s="158"/>
      <c r="B129" s="74"/>
    </row>
    <row r="130" spans="1:2">
      <c r="A130" s="158"/>
      <c r="B130" s="74"/>
    </row>
    <row r="131" spans="1:2">
      <c r="A131" s="158"/>
      <c r="B131" s="110"/>
    </row>
    <row r="132" spans="1:2">
      <c r="A132" s="158"/>
      <c r="B132" s="110"/>
    </row>
  </sheetData>
  <autoFilter ref="A3:J125"/>
  <mergeCells count="7">
    <mergeCell ref="I1:I2"/>
    <mergeCell ref="E1:F1"/>
    <mergeCell ref="G1:G2"/>
    <mergeCell ref="A1:A2"/>
    <mergeCell ref="B1:B2"/>
    <mergeCell ref="C1:C2"/>
    <mergeCell ref="D1:D2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U54"/>
  <sheetViews>
    <sheetView workbookViewId="0">
      <selection sqref="A1:B2"/>
    </sheetView>
  </sheetViews>
  <sheetFormatPr defaultRowHeight="12.75"/>
  <cols>
    <col min="1" max="1" width="8.7109375" customWidth="1"/>
    <col min="2" max="2" width="12" customWidth="1"/>
    <col min="3" max="3" width="8.7109375" customWidth="1"/>
    <col min="4" max="4" width="13.28515625" style="100" bestFit="1" customWidth="1"/>
    <col min="5" max="5" width="10.42578125" style="100" customWidth="1"/>
    <col min="6" max="6" width="10.85546875" style="100" customWidth="1"/>
    <col min="7" max="7" width="12.28515625" style="100" customWidth="1"/>
    <col min="8" max="9" width="10.42578125" style="100" customWidth="1"/>
    <col min="10" max="11" width="10.42578125" style="100" bestFit="1" customWidth="1"/>
    <col min="12" max="12" width="10.42578125" customWidth="1"/>
    <col min="14" max="14" width="8.7109375" customWidth="1"/>
    <col min="15" max="15" width="10.42578125" bestFit="1" customWidth="1"/>
    <col min="16" max="16" width="8.7109375" customWidth="1"/>
    <col min="17" max="17" width="12.140625" customWidth="1"/>
    <col min="18" max="18" width="10.42578125" bestFit="1" customWidth="1"/>
    <col min="19" max="19" width="11.42578125" customWidth="1"/>
    <col min="20" max="21" width="10.42578125" bestFit="1" customWidth="1"/>
  </cols>
  <sheetData>
    <row r="1" spans="1:21" s="55" customFormat="1" ht="15.75" customHeight="1">
      <c r="A1" s="598">
        <v>40318</v>
      </c>
      <c r="B1" s="599"/>
      <c r="C1" s="557"/>
      <c r="D1" s="602" t="s">
        <v>798</v>
      </c>
      <c r="E1" s="603"/>
      <c r="F1" s="603"/>
      <c r="G1" s="603"/>
      <c r="H1" s="603"/>
      <c r="I1" s="603"/>
      <c r="J1" s="603"/>
      <c r="K1" s="604"/>
      <c r="N1" s="602" t="s">
        <v>365</v>
      </c>
      <c r="O1" s="603"/>
      <c r="P1" s="603"/>
      <c r="Q1" s="603"/>
      <c r="R1" s="603"/>
      <c r="S1" s="603"/>
      <c r="T1" s="603"/>
      <c r="U1" s="604"/>
    </row>
    <row r="2" spans="1:21" s="55" customFormat="1" ht="15.75" customHeight="1" thickBot="1">
      <c r="A2" s="600"/>
      <c r="B2" s="601"/>
      <c r="C2" s="557"/>
      <c r="D2" s="607" t="s">
        <v>318</v>
      </c>
      <c r="E2" s="608"/>
      <c r="F2" s="608"/>
      <c r="G2" s="593" t="s">
        <v>317</v>
      </c>
      <c r="H2" s="594"/>
      <c r="I2" s="595" t="s">
        <v>6</v>
      </c>
      <c r="J2" s="596"/>
      <c r="K2" s="597"/>
      <c r="N2" s="607" t="s">
        <v>318</v>
      </c>
      <c r="O2" s="608"/>
      <c r="P2" s="608"/>
      <c r="Q2" s="593" t="s">
        <v>317</v>
      </c>
      <c r="R2" s="594"/>
      <c r="S2" s="595" t="s">
        <v>6</v>
      </c>
      <c r="T2" s="596"/>
      <c r="U2" s="597"/>
    </row>
    <row r="3" spans="1:21" s="55" customFormat="1" ht="45.75" thickBot="1">
      <c r="A3" s="605" t="s">
        <v>311</v>
      </c>
      <c r="B3" s="606"/>
      <c r="C3" s="160" t="s">
        <v>57</v>
      </c>
      <c r="D3" s="56" t="s">
        <v>787</v>
      </c>
      <c r="E3" s="56" t="s">
        <v>313</v>
      </c>
      <c r="F3" s="57" t="s">
        <v>314</v>
      </c>
      <c r="G3" s="58" t="s">
        <v>787</v>
      </c>
      <c r="H3" s="58" t="s">
        <v>313</v>
      </c>
      <c r="I3" s="59" t="s">
        <v>315</v>
      </c>
      <c r="J3" s="60" t="s">
        <v>322</v>
      </c>
      <c r="K3" s="71" t="s">
        <v>316</v>
      </c>
      <c r="L3" s="114"/>
      <c r="M3" s="131" t="s">
        <v>364</v>
      </c>
      <c r="N3" s="132" t="s">
        <v>312</v>
      </c>
      <c r="O3" s="56" t="s">
        <v>313</v>
      </c>
      <c r="P3" s="57" t="s">
        <v>314</v>
      </c>
      <c r="Q3" s="58" t="s">
        <v>312</v>
      </c>
      <c r="R3" s="58" t="s">
        <v>313</v>
      </c>
      <c r="S3" s="59" t="s">
        <v>315</v>
      </c>
      <c r="T3" s="60" t="s">
        <v>322</v>
      </c>
      <c r="U3" s="71" t="s">
        <v>316</v>
      </c>
    </row>
    <row r="4" spans="1:21" s="63" customFormat="1" thickTop="1">
      <c r="A4" s="61" t="s">
        <v>18</v>
      </c>
      <c r="B4" s="62" t="s">
        <v>319</v>
      </c>
      <c r="C4" s="161" t="s">
        <v>118</v>
      </c>
      <c r="D4" s="156">
        <v>31967.59</v>
      </c>
      <c r="E4" s="156">
        <f>SUM('SW sites'!H4:'SW sites'!H8)</f>
        <v>193910</v>
      </c>
      <c r="F4" s="156">
        <f>SUM('SW sites'!I4:'SW sites'!I8)</f>
        <v>43710</v>
      </c>
      <c r="G4" s="156">
        <v>3896.28</v>
      </c>
      <c r="H4" s="156">
        <f>SUM('SW sites'!J4:'SW sites'!J8)</f>
        <v>16750.885769229481</v>
      </c>
      <c r="I4" s="101">
        <f t="shared" ref="I4:I43" si="0">D4+G4</f>
        <v>35863.870000000003</v>
      </c>
      <c r="J4" s="102">
        <f>E4+H4+F4</f>
        <v>254370.88576922947</v>
      </c>
      <c r="K4" s="103">
        <f>I4+J4</f>
        <v>290234.75576922949</v>
      </c>
      <c r="L4" s="103"/>
      <c r="M4" s="133">
        <v>1</v>
      </c>
      <c r="N4" s="103">
        <f>D4</f>
        <v>31967.59</v>
      </c>
      <c r="O4" s="103">
        <f>E4*$M4</f>
        <v>193910</v>
      </c>
      <c r="P4" s="103">
        <f>F4*$M4</f>
        <v>43710</v>
      </c>
      <c r="Q4" s="103">
        <f>G4</f>
        <v>3896.28</v>
      </c>
      <c r="R4" s="103">
        <f>H4*$M4</f>
        <v>16750.885769229481</v>
      </c>
      <c r="S4" s="103">
        <f>N4+Q4</f>
        <v>35863.870000000003</v>
      </c>
      <c r="T4" s="103">
        <f>O4+R4+P4</f>
        <v>254370.88576922947</v>
      </c>
      <c r="U4" s="103">
        <f>S4+T4</f>
        <v>290234.75576922949</v>
      </c>
    </row>
    <row r="5" spans="1:21" s="63" customFormat="1" ht="12">
      <c r="A5" s="61" t="s">
        <v>16</v>
      </c>
      <c r="B5" s="62" t="s">
        <v>319</v>
      </c>
      <c r="C5" s="161" t="s">
        <v>118</v>
      </c>
      <c r="D5" s="156">
        <v>38467.589999999997</v>
      </c>
      <c r="E5" s="156">
        <f>SUM('SW sites'!H9:'SW sites'!H12)</f>
        <v>142673</v>
      </c>
      <c r="F5" s="156">
        <f>SUM('SW sites'!I9:'SW sites'!I12)</f>
        <v>14556</v>
      </c>
      <c r="G5" s="156">
        <v>3896.28</v>
      </c>
      <c r="H5" s="156">
        <f>SUM('SW sites'!J9:'SW sites'!J12)</f>
        <v>12019.225794765282</v>
      </c>
      <c r="I5" s="101">
        <f t="shared" si="0"/>
        <v>42363.869999999995</v>
      </c>
      <c r="J5" s="102">
        <f t="shared" ref="J5:J43" si="1">E5+H5+F5</f>
        <v>169248.22579476528</v>
      </c>
      <c r="K5" s="103">
        <f t="shared" ref="K5:K43" si="2">I5+J5</f>
        <v>211612.09579476528</v>
      </c>
      <c r="L5" s="103"/>
      <c r="M5" s="133">
        <v>1</v>
      </c>
      <c r="N5" s="103">
        <f t="shared" ref="N5:N43" si="3">D5</f>
        <v>38467.589999999997</v>
      </c>
      <c r="O5" s="103">
        <f t="shared" ref="O5:R43" si="4">E5*$M5</f>
        <v>142673</v>
      </c>
      <c r="P5" s="103">
        <f t="shared" si="4"/>
        <v>14556</v>
      </c>
      <c r="Q5" s="103">
        <f t="shared" ref="Q5:Q43" si="5">G5</f>
        <v>3896.28</v>
      </c>
      <c r="R5" s="103">
        <f t="shared" si="4"/>
        <v>12019.225794765282</v>
      </c>
      <c r="S5" s="103">
        <f t="shared" ref="S5:S43" si="6">N5+Q5</f>
        <v>42363.869999999995</v>
      </c>
      <c r="T5" s="103">
        <f t="shared" ref="T5:T43" si="7">O5+R5+P5</f>
        <v>169248.22579476528</v>
      </c>
      <c r="U5" s="103">
        <f t="shared" ref="U5:U43" si="8">S5+T5</f>
        <v>211612.09579476528</v>
      </c>
    </row>
    <row r="6" spans="1:21" s="63" customFormat="1" ht="12">
      <c r="A6" s="61" t="s">
        <v>77</v>
      </c>
      <c r="B6" s="62" t="s">
        <v>319</v>
      </c>
      <c r="C6" s="161" t="s">
        <v>137</v>
      </c>
      <c r="D6" s="156">
        <v>0</v>
      </c>
      <c r="E6" s="156">
        <f>SUM('SW sites'!H13:'SW sites'!H15)</f>
        <v>0</v>
      </c>
      <c r="F6" s="156">
        <f>SUM('SW sites'!I13:'SW sites'!I15)</f>
        <v>30886</v>
      </c>
      <c r="G6" s="156">
        <v>3896.28</v>
      </c>
      <c r="H6" s="156">
        <f>SUM('SW sites'!J13:'SW sites'!J15)</f>
        <v>15907.017023687498</v>
      </c>
      <c r="I6" s="101">
        <f t="shared" si="0"/>
        <v>3896.28</v>
      </c>
      <c r="J6" s="102">
        <f t="shared" si="1"/>
        <v>46793.017023687498</v>
      </c>
      <c r="K6" s="103">
        <f t="shared" si="2"/>
        <v>50689.297023687497</v>
      </c>
      <c r="L6" s="103"/>
      <c r="M6" s="133">
        <v>1</v>
      </c>
      <c r="N6" s="103">
        <f t="shared" si="3"/>
        <v>0</v>
      </c>
      <c r="O6" s="103">
        <f t="shared" si="4"/>
        <v>0</v>
      </c>
      <c r="P6" s="103">
        <f t="shared" si="4"/>
        <v>30886</v>
      </c>
      <c r="Q6" s="103">
        <f t="shared" si="5"/>
        <v>3896.28</v>
      </c>
      <c r="R6" s="103">
        <f t="shared" si="4"/>
        <v>15907.017023687498</v>
      </c>
      <c r="S6" s="103">
        <f t="shared" si="6"/>
        <v>3896.28</v>
      </c>
      <c r="T6" s="103">
        <f t="shared" si="7"/>
        <v>46793.017023687498</v>
      </c>
      <c r="U6" s="103">
        <f t="shared" si="8"/>
        <v>50689.297023687497</v>
      </c>
    </row>
    <row r="7" spans="1:21" s="63" customFormat="1" ht="12">
      <c r="A7" s="61" t="s">
        <v>34</v>
      </c>
      <c r="B7" s="62" t="s">
        <v>319</v>
      </c>
      <c r="C7" s="161" t="s">
        <v>141</v>
      </c>
      <c r="D7" s="156">
        <v>35750.130000000005</v>
      </c>
      <c r="E7" s="156">
        <f>SUM('SW sites'!H16:'SW sites'!H20)</f>
        <v>138333</v>
      </c>
      <c r="F7" s="156">
        <f>SUM('SW sites'!I16:'SW sites'!I20)</f>
        <v>12093</v>
      </c>
      <c r="G7" s="156">
        <v>3896.28</v>
      </c>
      <c r="H7" s="156">
        <f>SUM('SW sites'!J16:'SW sites'!J20)</f>
        <v>25920.40319186022</v>
      </c>
      <c r="I7" s="101">
        <f t="shared" si="0"/>
        <v>39646.410000000003</v>
      </c>
      <c r="J7" s="102">
        <f t="shared" si="1"/>
        <v>176346.40319186021</v>
      </c>
      <c r="K7" s="103">
        <f t="shared" si="2"/>
        <v>215992.81319186022</v>
      </c>
      <c r="L7" s="103"/>
      <c r="M7" s="133">
        <v>1</v>
      </c>
      <c r="N7" s="103">
        <f t="shared" si="3"/>
        <v>35750.130000000005</v>
      </c>
      <c r="O7" s="103">
        <f t="shared" si="4"/>
        <v>138333</v>
      </c>
      <c r="P7" s="103">
        <f t="shared" si="4"/>
        <v>12093</v>
      </c>
      <c r="Q7" s="103">
        <f t="shared" si="5"/>
        <v>3896.28</v>
      </c>
      <c r="R7" s="103">
        <f t="shared" si="4"/>
        <v>25920.40319186022</v>
      </c>
      <c r="S7" s="103">
        <f t="shared" si="6"/>
        <v>39646.410000000003</v>
      </c>
      <c r="T7" s="103">
        <f t="shared" si="7"/>
        <v>176346.40319186021</v>
      </c>
      <c r="U7" s="103">
        <f t="shared" si="8"/>
        <v>215992.81319186022</v>
      </c>
    </row>
    <row r="8" spans="1:21" s="63" customFormat="1" ht="12">
      <c r="A8" s="61" t="s">
        <v>11</v>
      </c>
      <c r="B8" s="62" t="s">
        <v>319</v>
      </c>
      <c r="C8" s="161" t="s">
        <v>147</v>
      </c>
      <c r="D8" s="156">
        <v>14179.31</v>
      </c>
      <c r="E8" s="156">
        <f>SUM('SW sites'!H21:'SW sites'!H24)</f>
        <v>94455</v>
      </c>
      <c r="F8" s="156">
        <f>SUM('SW sites'!I21:'SW sites'!I24)</f>
        <v>5681</v>
      </c>
      <c r="G8" s="156">
        <v>3896.28</v>
      </c>
      <c r="H8" s="156">
        <f>SUM('SW sites'!J21:'SW sites'!J24)</f>
        <v>15742.15582673021</v>
      </c>
      <c r="I8" s="101">
        <f t="shared" si="0"/>
        <v>18075.59</v>
      </c>
      <c r="J8" s="102">
        <f t="shared" si="1"/>
        <v>115878.15582673022</v>
      </c>
      <c r="K8" s="103">
        <f t="shared" si="2"/>
        <v>133953.74582673021</v>
      </c>
      <c r="L8" s="103"/>
      <c r="M8" s="133">
        <v>1</v>
      </c>
      <c r="N8" s="103">
        <f t="shared" si="3"/>
        <v>14179.31</v>
      </c>
      <c r="O8" s="103">
        <f t="shared" si="4"/>
        <v>94455</v>
      </c>
      <c r="P8" s="103">
        <f t="shared" si="4"/>
        <v>5681</v>
      </c>
      <c r="Q8" s="103">
        <f t="shared" si="5"/>
        <v>3896.28</v>
      </c>
      <c r="R8" s="103">
        <f t="shared" si="4"/>
        <v>15742.15582673021</v>
      </c>
      <c r="S8" s="103">
        <f t="shared" si="6"/>
        <v>18075.59</v>
      </c>
      <c r="T8" s="103">
        <f t="shared" si="7"/>
        <v>115878.15582673022</v>
      </c>
      <c r="U8" s="103">
        <f t="shared" si="8"/>
        <v>133953.74582673021</v>
      </c>
    </row>
    <row r="9" spans="1:21" s="63" customFormat="1" ht="12">
      <c r="A9" s="61" t="s">
        <v>154</v>
      </c>
      <c r="B9" s="62" t="s">
        <v>319</v>
      </c>
      <c r="C9" s="161" t="s">
        <v>118</v>
      </c>
      <c r="D9" s="156">
        <v>0</v>
      </c>
      <c r="E9" s="156">
        <f>SUM('SW sites'!H25:'SW sites'!H27)</f>
        <v>0</v>
      </c>
      <c r="F9" s="156">
        <f>SUM('SW sites'!I25:'SW sites'!I27)</f>
        <v>0</v>
      </c>
      <c r="G9" s="156">
        <v>0</v>
      </c>
      <c r="H9" s="156">
        <f>SUM('SW sites'!J25:'SW sites'!J27)</f>
        <v>0</v>
      </c>
      <c r="I9" s="101">
        <f t="shared" si="0"/>
        <v>0</v>
      </c>
      <c r="J9" s="102">
        <f t="shared" si="1"/>
        <v>0</v>
      </c>
      <c r="K9" s="103">
        <f t="shared" si="2"/>
        <v>0</v>
      </c>
      <c r="L9" s="103"/>
      <c r="M9" s="133">
        <v>1</v>
      </c>
      <c r="N9" s="103">
        <f t="shared" si="3"/>
        <v>0</v>
      </c>
      <c r="O9" s="103">
        <f t="shared" si="4"/>
        <v>0</v>
      </c>
      <c r="P9" s="103">
        <f t="shared" si="4"/>
        <v>0</v>
      </c>
      <c r="Q9" s="103">
        <f t="shared" si="5"/>
        <v>0</v>
      </c>
      <c r="R9" s="103">
        <f t="shared" si="4"/>
        <v>0</v>
      </c>
      <c r="S9" s="103">
        <f t="shared" si="6"/>
        <v>0</v>
      </c>
      <c r="T9" s="103">
        <f t="shared" si="7"/>
        <v>0</v>
      </c>
      <c r="U9" s="103">
        <f t="shared" si="8"/>
        <v>0</v>
      </c>
    </row>
    <row r="10" spans="1:21" s="63" customFormat="1" ht="12">
      <c r="A10" s="61" t="s">
        <v>54</v>
      </c>
      <c r="B10" s="62" t="s">
        <v>319</v>
      </c>
      <c r="C10" s="161" t="s">
        <v>157</v>
      </c>
      <c r="D10" s="156">
        <v>20209.309999999998</v>
      </c>
      <c r="E10" s="156">
        <f>SUM('SW sites'!H28:'SW sites'!H30)</f>
        <v>59827</v>
      </c>
      <c r="F10" s="156">
        <f>SUM('SW sites'!I28:'SW sites'!I30)</f>
        <v>0</v>
      </c>
      <c r="G10" s="156">
        <v>0</v>
      </c>
      <c r="H10" s="156">
        <f>SUM('SW sites'!J28:'SW sites'!J30)</f>
        <v>0</v>
      </c>
      <c r="I10" s="101">
        <f t="shared" si="0"/>
        <v>20209.309999999998</v>
      </c>
      <c r="J10" s="102">
        <f t="shared" si="1"/>
        <v>59827</v>
      </c>
      <c r="K10" s="103">
        <f t="shared" si="2"/>
        <v>80036.31</v>
      </c>
      <c r="L10" s="103"/>
      <c r="M10" s="133">
        <v>1</v>
      </c>
      <c r="N10" s="103">
        <f t="shared" si="3"/>
        <v>20209.309999999998</v>
      </c>
      <c r="O10" s="103">
        <f t="shared" si="4"/>
        <v>59827</v>
      </c>
      <c r="P10" s="103">
        <f t="shared" si="4"/>
        <v>0</v>
      </c>
      <c r="Q10" s="103">
        <f t="shared" si="5"/>
        <v>0</v>
      </c>
      <c r="R10" s="103">
        <f t="shared" si="4"/>
        <v>0</v>
      </c>
      <c r="S10" s="103">
        <f t="shared" si="6"/>
        <v>20209.309999999998</v>
      </c>
      <c r="T10" s="103">
        <f t="shared" si="7"/>
        <v>59827</v>
      </c>
      <c r="U10" s="103">
        <f t="shared" si="8"/>
        <v>80036.31</v>
      </c>
    </row>
    <row r="11" spans="1:21" s="63" customFormat="1" ht="12">
      <c r="A11" s="61" t="s">
        <v>13</v>
      </c>
      <c r="B11" s="62" t="s">
        <v>319</v>
      </c>
      <c r="C11" s="161" t="s">
        <v>147</v>
      </c>
      <c r="D11" s="156">
        <v>22486.120000000003</v>
      </c>
      <c r="E11" s="156">
        <f>SUM('SW sites'!H31:'SW sites'!H34)</f>
        <v>109917</v>
      </c>
      <c r="F11" s="156">
        <f>SUM('SW sites'!I31:'SW sites'!I34)</f>
        <v>29549</v>
      </c>
      <c r="G11" s="156">
        <v>7792.56</v>
      </c>
      <c r="H11" s="156">
        <f>SUM('SW sites'!J31:'SW sites'!J34)</f>
        <v>42791.698586860701</v>
      </c>
      <c r="I11" s="101">
        <f t="shared" si="0"/>
        <v>30278.680000000004</v>
      </c>
      <c r="J11" s="102">
        <f t="shared" si="1"/>
        <v>182257.6985868607</v>
      </c>
      <c r="K11" s="103">
        <f t="shared" si="2"/>
        <v>212536.37858686069</v>
      </c>
      <c r="L11" s="103"/>
      <c r="M11" s="133">
        <v>1</v>
      </c>
      <c r="N11" s="103">
        <f t="shared" si="3"/>
        <v>22486.120000000003</v>
      </c>
      <c r="O11" s="103">
        <f t="shared" si="4"/>
        <v>109917</v>
      </c>
      <c r="P11" s="103">
        <f t="shared" si="4"/>
        <v>29549</v>
      </c>
      <c r="Q11" s="103">
        <f t="shared" si="5"/>
        <v>7792.56</v>
      </c>
      <c r="R11" s="103">
        <f t="shared" si="4"/>
        <v>42791.698586860701</v>
      </c>
      <c r="S11" s="103">
        <f t="shared" si="6"/>
        <v>30278.680000000004</v>
      </c>
      <c r="T11" s="103">
        <f t="shared" si="7"/>
        <v>182257.6985868607</v>
      </c>
      <c r="U11" s="103">
        <f t="shared" si="8"/>
        <v>212536.37858686069</v>
      </c>
    </row>
    <row r="12" spans="1:21" s="63" customFormat="1" ht="12">
      <c r="A12" s="61" t="s">
        <v>45</v>
      </c>
      <c r="B12" s="62" t="s">
        <v>319</v>
      </c>
      <c r="C12" s="161" t="s">
        <v>170</v>
      </c>
      <c r="D12" s="156">
        <v>24824.940000000002</v>
      </c>
      <c r="E12" s="156">
        <f>SUM('SW sites'!H35:'SW sites'!H38)</f>
        <v>100070</v>
      </c>
      <c r="F12" s="156">
        <f>SUM('SW sites'!I35:'SW sites'!I38)</f>
        <v>18218</v>
      </c>
      <c r="G12" s="156">
        <v>7792.56</v>
      </c>
      <c r="H12" s="156">
        <f>SUM('SW sites'!J35:'SW sites'!J38)</f>
        <v>26489.453737977798</v>
      </c>
      <c r="I12" s="101">
        <f t="shared" si="0"/>
        <v>32617.500000000004</v>
      </c>
      <c r="J12" s="102">
        <f t="shared" si="1"/>
        <v>144777.4537379778</v>
      </c>
      <c r="K12" s="103">
        <f t="shared" si="2"/>
        <v>177394.9537379778</v>
      </c>
      <c r="L12" s="103"/>
      <c r="M12" s="133">
        <v>1</v>
      </c>
      <c r="N12" s="103">
        <f t="shared" si="3"/>
        <v>24824.940000000002</v>
      </c>
      <c r="O12" s="103">
        <f t="shared" si="4"/>
        <v>100070</v>
      </c>
      <c r="P12" s="103">
        <f t="shared" si="4"/>
        <v>18218</v>
      </c>
      <c r="Q12" s="103">
        <f t="shared" si="5"/>
        <v>7792.56</v>
      </c>
      <c r="R12" s="103">
        <f t="shared" si="4"/>
        <v>26489.453737977798</v>
      </c>
      <c r="S12" s="103">
        <f t="shared" si="6"/>
        <v>32617.500000000004</v>
      </c>
      <c r="T12" s="103">
        <f t="shared" si="7"/>
        <v>144777.4537379778</v>
      </c>
      <c r="U12" s="103">
        <f t="shared" si="8"/>
        <v>177394.9537379778</v>
      </c>
    </row>
    <row r="13" spans="1:21" s="63" customFormat="1" ht="12">
      <c r="A13" s="61" t="s">
        <v>32</v>
      </c>
      <c r="B13" s="62" t="s">
        <v>319</v>
      </c>
      <c r="C13" s="161" t="s">
        <v>141</v>
      </c>
      <c r="D13" s="156">
        <v>24165.07</v>
      </c>
      <c r="E13" s="156">
        <f>SUM('SW sites'!H39:'SW sites'!H40)</f>
        <v>84652</v>
      </c>
      <c r="F13" s="156">
        <f>SUM('SW sites'!I39:'SW sites'!I40)</f>
        <v>0</v>
      </c>
      <c r="G13" s="156">
        <v>3896.28</v>
      </c>
      <c r="H13" s="156">
        <f>SUM('SW sites'!J39:'SW sites'!J40)</f>
        <v>13548.399303462669</v>
      </c>
      <c r="I13" s="101">
        <f t="shared" si="0"/>
        <v>28061.35</v>
      </c>
      <c r="J13" s="102">
        <f t="shared" si="1"/>
        <v>98200.399303462676</v>
      </c>
      <c r="K13" s="103">
        <f t="shared" si="2"/>
        <v>126261.74930346268</v>
      </c>
      <c r="L13" s="103"/>
      <c r="M13" s="133">
        <v>1</v>
      </c>
      <c r="N13" s="103">
        <f t="shared" si="3"/>
        <v>24165.07</v>
      </c>
      <c r="O13" s="103">
        <f t="shared" si="4"/>
        <v>84652</v>
      </c>
      <c r="P13" s="103">
        <f t="shared" si="4"/>
        <v>0</v>
      </c>
      <c r="Q13" s="103">
        <f t="shared" si="5"/>
        <v>3896.28</v>
      </c>
      <c r="R13" s="103">
        <f t="shared" si="4"/>
        <v>13548.399303462669</v>
      </c>
      <c r="S13" s="103">
        <f t="shared" si="6"/>
        <v>28061.35</v>
      </c>
      <c r="T13" s="103">
        <f t="shared" si="7"/>
        <v>98200.399303462676</v>
      </c>
      <c r="U13" s="103">
        <f t="shared" si="8"/>
        <v>126261.74930346268</v>
      </c>
    </row>
    <row r="14" spans="1:21" s="63" customFormat="1" ht="12">
      <c r="A14" s="61" t="s">
        <v>44</v>
      </c>
      <c r="B14" s="62" t="s">
        <v>319</v>
      </c>
      <c r="C14" s="161" t="s">
        <v>185</v>
      </c>
      <c r="D14" s="156">
        <v>29199.790000000005</v>
      </c>
      <c r="E14" s="156">
        <f>SUM('SW sites'!H41:'SW sites'!H43)</f>
        <v>215618</v>
      </c>
      <c r="F14" s="156">
        <f>SUM('SW sites'!I41:'SW sites'!I43)</f>
        <v>0</v>
      </c>
      <c r="G14" s="156">
        <v>7792.56</v>
      </c>
      <c r="H14" s="156">
        <f>SUM('SW sites'!J41:'SW sites'!J43)</f>
        <v>31853.563338070911</v>
      </c>
      <c r="I14" s="101">
        <f t="shared" si="0"/>
        <v>36992.350000000006</v>
      </c>
      <c r="J14" s="102">
        <f t="shared" si="1"/>
        <v>247471.5633380709</v>
      </c>
      <c r="K14" s="103">
        <f t="shared" si="2"/>
        <v>284463.91333807091</v>
      </c>
      <c r="L14" s="103"/>
      <c r="M14" s="133">
        <v>1</v>
      </c>
      <c r="N14" s="103">
        <f t="shared" si="3"/>
        <v>29199.790000000005</v>
      </c>
      <c r="O14" s="103">
        <f t="shared" si="4"/>
        <v>215618</v>
      </c>
      <c r="P14" s="103">
        <f t="shared" si="4"/>
        <v>0</v>
      </c>
      <c r="Q14" s="103">
        <f t="shared" si="5"/>
        <v>7792.56</v>
      </c>
      <c r="R14" s="103">
        <f t="shared" si="4"/>
        <v>31853.563338070911</v>
      </c>
      <c r="S14" s="103">
        <f t="shared" si="6"/>
        <v>36992.350000000006</v>
      </c>
      <c r="T14" s="103">
        <f t="shared" si="7"/>
        <v>247471.5633380709</v>
      </c>
      <c r="U14" s="103">
        <f t="shared" si="8"/>
        <v>284463.91333807091</v>
      </c>
    </row>
    <row r="15" spans="1:21" s="63" customFormat="1" ht="12">
      <c r="A15" s="61" t="s">
        <v>194</v>
      </c>
      <c r="B15" s="62" t="s">
        <v>319</v>
      </c>
      <c r="C15" s="161" t="s">
        <v>195</v>
      </c>
      <c r="D15" s="156">
        <v>37504.050000000003</v>
      </c>
      <c r="E15" s="156">
        <f>SUM('SW sites'!H44:'SW sites'!H47)</f>
        <v>197969</v>
      </c>
      <c r="F15" s="156">
        <f>SUM('SW sites'!I44:'SW sites'!I47)</f>
        <v>12491</v>
      </c>
      <c r="G15" s="156">
        <v>7792.56</v>
      </c>
      <c r="H15" s="156">
        <f>SUM('SW sites'!J44:'SW sites'!J47)</f>
        <v>30575.850396618589</v>
      </c>
      <c r="I15" s="101">
        <f t="shared" si="0"/>
        <v>45296.61</v>
      </c>
      <c r="J15" s="102">
        <f t="shared" si="1"/>
        <v>241035.8503966186</v>
      </c>
      <c r="K15" s="103">
        <f t="shared" si="2"/>
        <v>286332.46039661858</v>
      </c>
      <c r="L15" s="103"/>
      <c r="M15" s="133">
        <v>1</v>
      </c>
      <c r="N15" s="103">
        <f t="shared" si="3"/>
        <v>37504.050000000003</v>
      </c>
      <c r="O15" s="103">
        <f t="shared" si="4"/>
        <v>197969</v>
      </c>
      <c r="P15" s="103">
        <f t="shared" si="4"/>
        <v>12491</v>
      </c>
      <c r="Q15" s="103">
        <f t="shared" si="5"/>
        <v>7792.56</v>
      </c>
      <c r="R15" s="103">
        <f t="shared" si="4"/>
        <v>30575.850396618589</v>
      </c>
      <c r="S15" s="103">
        <f t="shared" si="6"/>
        <v>45296.61</v>
      </c>
      <c r="T15" s="103">
        <f t="shared" si="7"/>
        <v>241035.8503966186</v>
      </c>
      <c r="U15" s="103">
        <f t="shared" si="8"/>
        <v>286332.46039661858</v>
      </c>
    </row>
    <row r="16" spans="1:21" s="63" customFormat="1" ht="12">
      <c r="A16" s="61" t="s">
        <v>200</v>
      </c>
      <c r="B16" s="62" t="s">
        <v>319</v>
      </c>
      <c r="C16" s="161" t="s">
        <v>137</v>
      </c>
      <c r="D16" s="156">
        <v>38138.28</v>
      </c>
      <c r="E16" s="156">
        <f>SUM('SW sites'!H48:'SW sites'!H51)</f>
        <v>163612</v>
      </c>
      <c r="F16" s="156">
        <f>SUM('SW sites'!I48:'SW sites'!I51)</f>
        <v>37747</v>
      </c>
      <c r="G16" s="156">
        <v>7792.56</v>
      </c>
      <c r="H16" s="156">
        <f>SUM('SW sites'!J48:'SW sites'!J51)</f>
        <v>21490.283332542997</v>
      </c>
      <c r="I16" s="101">
        <f t="shared" si="0"/>
        <v>45930.84</v>
      </c>
      <c r="J16" s="102">
        <f t="shared" si="1"/>
        <v>222849.28333254298</v>
      </c>
      <c r="K16" s="103">
        <f t="shared" si="2"/>
        <v>268780.12333254295</v>
      </c>
      <c r="L16" s="103"/>
      <c r="M16" s="133">
        <v>1</v>
      </c>
      <c r="N16" s="103">
        <f t="shared" si="3"/>
        <v>38138.28</v>
      </c>
      <c r="O16" s="103">
        <f t="shared" si="4"/>
        <v>163612</v>
      </c>
      <c r="P16" s="103">
        <f t="shared" si="4"/>
        <v>37747</v>
      </c>
      <c r="Q16" s="103">
        <f t="shared" si="5"/>
        <v>7792.56</v>
      </c>
      <c r="R16" s="103">
        <f t="shared" si="4"/>
        <v>21490.283332542997</v>
      </c>
      <c r="S16" s="103">
        <f t="shared" si="6"/>
        <v>45930.84</v>
      </c>
      <c r="T16" s="103">
        <f t="shared" si="7"/>
        <v>222849.28333254298</v>
      </c>
      <c r="U16" s="103">
        <f t="shared" si="8"/>
        <v>268780.12333254295</v>
      </c>
    </row>
    <row r="17" spans="1:21" s="63" customFormat="1" ht="12">
      <c r="A17" s="64" t="s">
        <v>27</v>
      </c>
      <c r="B17" s="65" t="s">
        <v>319</v>
      </c>
      <c r="C17" s="161" t="s">
        <v>195</v>
      </c>
      <c r="D17" s="156">
        <v>20679.309999999998</v>
      </c>
      <c r="E17" s="156">
        <f>SUM('SW sites'!H52:'SW sites'!H54)</f>
        <v>71861</v>
      </c>
      <c r="F17" s="156">
        <f>SUM('SW sites'!I52:'SW sites'!I54)</f>
        <v>14076</v>
      </c>
      <c r="G17" s="156">
        <v>7792.56</v>
      </c>
      <c r="H17" s="156">
        <f>SUM('SW sites'!J52:'SW sites'!J54)</f>
        <v>25552.72126937113</v>
      </c>
      <c r="I17" s="101">
        <f t="shared" si="0"/>
        <v>28471.87</v>
      </c>
      <c r="J17" s="102">
        <f t="shared" si="1"/>
        <v>111489.72126937113</v>
      </c>
      <c r="K17" s="103">
        <f t="shared" si="2"/>
        <v>139961.59126937113</v>
      </c>
      <c r="L17" s="103"/>
      <c r="M17" s="133">
        <v>1</v>
      </c>
      <c r="N17" s="103">
        <f t="shared" si="3"/>
        <v>20679.309999999998</v>
      </c>
      <c r="O17" s="103">
        <f t="shared" si="4"/>
        <v>71861</v>
      </c>
      <c r="P17" s="103">
        <f t="shared" si="4"/>
        <v>14076</v>
      </c>
      <c r="Q17" s="103">
        <f t="shared" si="5"/>
        <v>7792.56</v>
      </c>
      <c r="R17" s="103">
        <f t="shared" si="4"/>
        <v>25552.72126937113</v>
      </c>
      <c r="S17" s="103">
        <f t="shared" si="6"/>
        <v>28471.87</v>
      </c>
      <c r="T17" s="103">
        <f t="shared" si="7"/>
        <v>111489.72126937113</v>
      </c>
      <c r="U17" s="103">
        <f t="shared" si="8"/>
        <v>139961.59126937113</v>
      </c>
    </row>
    <row r="18" spans="1:21" s="63" customFormat="1" ht="12">
      <c r="A18" s="61" t="s">
        <v>41</v>
      </c>
      <c r="B18" s="62" t="s">
        <v>320</v>
      </c>
      <c r="C18" s="161" t="s">
        <v>195</v>
      </c>
      <c r="D18" s="156">
        <v>48839.64</v>
      </c>
      <c r="E18" s="156">
        <f>SUM('SW sites'!H55:'SW sites'!H58)</f>
        <v>182603</v>
      </c>
      <c r="F18" s="156">
        <f>SUM('SW sites'!I55:'SW sites'!I58)</f>
        <v>23474</v>
      </c>
      <c r="G18" s="156">
        <v>7792.56</v>
      </c>
      <c r="H18" s="156">
        <f>SUM('SW sites'!J55:'SW sites'!J57)</f>
        <v>26527.965793616801</v>
      </c>
      <c r="I18" s="101">
        <f t="shared" si="0"/>
        <v>56632.2</v>
      </c>
      <c r="J18" s="102">
        <f t="shared" si="1"/>
        <v>232604.96579361681</v>
      </c>
      <c r="K18" s="103">
        <f t="shared" si="2"/>
        <v>289237.16579361679</v>
      </c>
      <c r="L18" s="103"/>
      <c r="M18" s="133">
        <v>1</v>
      </c>
      <c r="N18" s="103">
        <f t="shared" si="3"/>
        <v>48839.64</v>
      </c>
      <c r="O18" s="103">
        <f t="shared" si="4"/>
        <v>182603</v>
      </c>
      <c r="P18" s="103">
        <f t="shared" si="4"/>
        <v>23474</v>
      </c>
      <c r="Q18" s="103">
        <f t="shared" si="5"/>
        <v>7792.56</v>
      </c>
      <c r="R18" s="103">
        <f t="shared" si="4"/>
        <v>26527.965793616801</v>
      </c>
      <c r="S18" s="103">
        <f t="shared" si="6"/>
        <v>56632.2</v>
      </c>
      <c r="T18" s="103">
        <f t="shared" si="7"/>
        <v>232604.96579361681</v>
      </c>
      <c r="U18" s="103">
        <f t="shared" si="8"/>
        <v>289237.16579361679</v>
      </c>
    </row>
    <row r="19" spans="1:21" s="63" customFormat="1" ht="12">
      <c r="A19" s="61" t="s">
        <v>10</v>
      </c>
      <c r="B19" s="62" t="s">
        <v>320</v>
      </c>
      <c r="C19" s="161" t="s">
        <v>147</v>
      </c>
      <c r="D19" s="156">
        <v>14104.03</v>
      </c>
      <c r="E19" s="156">
        <f>SUM('SW sites'!H59:'SW sites'!H61)</f>
        <v>98456</v>
      </c>
      <c r="F19" s="156">
        <f>SUM('SW sites'!I59:'SW sites'!I61)</f>
        <v>29458</v>
      </c>
      <c r="G19" s="156">
        <v>3896.28</v>
      </c>
      <c r="H19" s="156">
        <f>SUM('SW sites'!J59:'SW sites'!J61)</f>
        <v>18720.955258166254</v>
      </c>
      <c r="I19" s="101">
        <f t="shared" si="0"/>
        <v>18000.310000000001</v>
      </c>
      <c r="J19" s="102">
        <f t="shared" si="1"/>
        <v>146634.95525816624</v>
      </c>
      <c r="K19" s="103">
        <f t="shared" si="2"/>
        <v>164635.26525816624</v>
      </c>
      <c r="L19" s="103"/>
      <c r="M19" s="133">
        <v>1</v>
      </c>
      <c r="N19" s="103">
        <f t="shared" si="3"/>
        <v>14104.03</v>
      </c>
      <c r="O19" s="103">
        <f t="shared" si="4"/>
        <v>98456</v>
      </c>
      <c r="P19" s="103">
        <f t="shared" si="4"/>
        <v>29458</v>
      </c>
      <c r="Q19" s="103">
        <f t="shared" si="5"/>
        <v>3896.28</v>
      </c>
      <c r="R19" s="103">
        <f t="shared" si="4"/>
        <v>18720.955258166254</v>
      </c>
      <c r="S19" s="103">
        <f t="shared" si="6"/>
        <v>18000.310000000001</v>
      </c>
      <c r="T19" s="103">
        <f t="shared" si="7"/>
        <v>146634.95525816624</v>
      </c>
      <c r="U19" s="103">
        <f t="shared" si="8"/>
        <v>164635.26525816624</v>
      </c>
    </row>
    <row r="20" spans="1:21" s="63" customFormat="1" ht="12">
      <c r="A20" s="61" t="s">
        <v>25</v>
      </c>
      <c r="B20" s="62" t="s">
        <v>320</v>
      </c>
      <c r="C20" s="161" t="s">
        <v>195</v>
      </c>
      <c r="D20" s="157">
        <v>19474.160000000003</v>
      </c>
      <c r="E20" s="156">
        <f>SUM('SW sites'!H62:'SW sites'!H65)</f>
        <v>93746</v>
      </c>
      <c r="F20" s="156">
        <f>SUM('SW sites'!I62:'SW sites'!I65)</f>
        <v>16249</v>
      </c>
      <c r="G20" s="156">
        <v>7792.56</v>
      </c>
      <c r="H20" s="156">
        <f>SUM('SW sites'!J62:'SW sites'!J65)</f>
        <v>34256.556537457684</v>
      </c>
      <c r="I20" s="101">
        <f t="shared" si="0"/>
        <v>27266.720000000005</v>
      </c>
      <c r="J20" s="102">
        <f t="shared" si="1"/>
        <v>144251.55653745768</v>
      </c>
      <c r="K20" s="103">
        <f t="shared" si="2"/>
        <v>171518.27653745768</v>
      </c>
      <c r="L20" s="103"/>
      <c r="M20" s="133">
        <v>1</v>
      </c>
      <c r="N20" s="103">
        <f t="shared" si="3"/>
        <v>19474.160000000003</v>
      </c>
      <c r="O20" s="103">
        <f t="shared" si="4"/>
        <v>93746</v>
      </c>
      <c r="P20" s="103">
        <f t="shared" si="4"/>
        <v>16249</v>
      </c>
      <c r="Q20" s="103">
        <f t="shared" si="5"/>
        <v>7792.56</v>
      </c>
      <c r="R20" s="103">
        <f t="shared" si="4"/>
        <v>34256.556537457684</v>
      </c>
      <c r="S20" s="103">
        <f t="shared" si="6"/>
        <v>27266.720000000005</v>
      </c>
      <c r="T20" s="103">
        <f t="shared" si="7"/>
        <v>144251.55653745768</v>
      </c>
      <c r="U20" s="103">
        <f t="shared" si="8"/>
        <v>171518.27653745768</v>
      </c>
    </row>
    <row r="21" spans="1:21" s="63" customFormat="1" ht="12">
      <c r="A21" s="61" t="s">
        <v>9</v>
      </c>
      <c r="B21" s="62" t="s">
        <v>320</v>
      </c>
      <c r="C21" s="161" t="s">
        <v>147</v>
      </c>
      <c r="D21" s="156">
        <v>28208.06</v>
      </c>
      <c r="E21" s="156">
        <f>SUM('SW sites'!H66:'SW sites'!H67)</f>
        <v>205532</v>
      </c>
      <c r="F21" s="156">
        <f>SUM('SW sites'!I66:'SW sites'!I67)</f>
        <v>0</v>
      </c>
      <c r="G21" s="156">
        <v>3896.28</v>
      </c>
      <c r="H21" s="156">
        <f>SUM('SW sites'!J66:'SW sites'!J67)</f>
        <v>17232.710184071024</v>
      </c>
      <c r="I21" s="101">
        <f t="shared" si="0"/>
        <v>32104.34</v>
      </c>
      <c r="J21" s="102">
        <f t="shared" si="1"/>
        <v>222764.71018407104</v>
      </c>
      <c r="K21" s="103">
        <f t="shared" si="2"/>
        <v>254869.05018407103</v>
      </c>
      <c r="L21" s="103"/>
      <c r="M21" s="133">
        <v>1</v>
      </c>
      <c r="N21" s="103">
        <f t="shared" si="3"/>
        <v>28208.06</v>
      </c>
      <c r="O21" s="103">
        <f t="shared" si="4"/>
        <v>205532</v>
      </c>
      <c r="P21" s="103">
        <f t="shared" si="4"/>
        <v>0</v>
      </c>
      <c r="Q21" s="103">
        <f t="shared" si="5"/>
        <v>3896.28</v>
      </c>
      <c r="R21" s="103">
        <f t="shared" si="4"/>
        <v>17232.710184071024</v>
      </c>
      <c r="S21" s="103">
        <f t="shared" si="6"/>
        <v>32104.34</v>
      </c>
      <c r="T21" s="103">
        <f t="shared" si="7"/>
        <v>222764.71018407104</v>
      </c>
      <c r="U21" s="103">
        <f t="shared" si="8"/>
        <v>254869.05018407103</v>
      </c>
    </row>
    <row r="22" spans="1:21" s="63" customFormat="1" ht="12">
      <c r="A22" s="61" t="s">
        <v>12</v>
      </c>
      <c r="B22" s="62" t="s">
        <v>320</v>
      </c>
      <c r="C22" s="161" t="s">
        <v>195</v>
      </c>
      <c r="D22" s="156">
        <v>0</v>
      </c>
      <c r="E22" s="156">
        <f>SUM('SW sites'!H68:'SW sites'!H69)</f>
        <v>0</v>
      </c>
      <c r="F22" s="156">
        <f>SUM('SW sites'!I68:'SW sites'!I69)</f>
        <v>0</v>
      </c>
      <c r="G22" s="156">
        <v>0</v>
      </c>
      <c r="H22" s="156">
        <f>SUM('SW sites'!J68:'SW sites'!J69)</f>
        <v>0</v>
      </c>
      <c r="I22" s="101">
        <f t="shared" si="0"/>
        <v>0</v>
      </c>
      <c r="J22" s="102">
        <f t="shared" si="1"/>
        <v>0</v>
      </c>
      <c r="K22" s="103">
        <f t="shared" si="2"/>
        <v>0</v>
      </c>
      <c r="L22" s="103"/>
      <c r="M22" s="133">
        <v>1</v>
      </c>
      <c r="N22" s="103">
        <f t="shared" si="3"/>
        <v>0</v>
      </c>
      <c r="O22" s="103">
        <f t="shared" si="4"/>
        <v>0</v>
      </c>
      <c r="P22" s="103">
        <f t="shared" si="4"/>
        <v>0</v>
      </c>
      <c r="Q22" s="103">
        <f t="shared" si="5"/>
        <v>0</v>
      </c>
      <c r="R22" s="103">
        <f t="shared" si="4"/>
        <v>0</v>
      </c>
      <c r="S22" s="103">
        <f t="shared" si="6"/>
        <v>0</v>
      </c>
      <c r="T22" s="103">
        <f t="shared" si="7"/>
        <v>0</v>
      </c>
      <c r="U22" s="103">
        <f t="shared" si="8"/>
        <v>0</v>
      </c>
    </row>
    <row r="23" spans="1:21" s="63" customFormat="1" ht="12">
      <c r="A23" s="61" t="s">
        <v>37</v>
      </c>
      <c r="B23" s="62" t="s">
        <v>320</v>
      </c>
      <c r="C23" s="161" t="s">
        <v>185</v>
      </c>
      <c r="D23" s="156">
        <v>21535.360000000001</v>
      </c>
      <c r="E23" s="156">
        <f>SUM('SW sites'!H70)</f>
        <v>81124</v>
      </c>
      <c r="F23" s="156">
        <f>SUM('SW sites'!I70)</f>
        <v>0</v>
      </c>
      <c r="G23" s="156">
        <v>0</v>
      </c>
      <c r="H23" s="156">
        <f>SUM('SW sites'!J70)</f>
        <v>0</v>
      </c>
      <c r="I23" s="101">
        <f t="shared" si="0"/>
        <v>21535.360000000001</v>
      </c>
      <c r="J23" s="102">
        <f t="shared" si="1"/>
        <v>81124</v>
      </c>
      <c r="K23" s="103">
        <f t="shared" si="2"/>
        <v>102659.36</v>
      </c>
      <c r="L23" s="103"/>
      <c r="M23" s="133">
        <v>1</v>
      </c>
      <c r="N23" s="103">
        <f t="shared" si="3"/>
        <v>21535.360000000001</v>
      </c>
      <c r="O23" s="103">
        <f t="shared" si="4"/>
        <v>81124</v>
      </c>
      <c r="P23" s="103">
        <f t="shared" si="4"/>
        <v>0</v>
      </c>
      <c r="Q23" s="103">
        <f t="shared" si="5"/>
        <v>0</v>
      </c>
      <c r="R23" s="103">
        <f t="shared" si="4"/>
        <v>0</v>
      </c>
      <c r="S23" s="103">
        <f t="shared" si="6"/>
        <v>21535.360000000001</v>
      </c>
      <c r="T23" s="103">
        <f t="shared" si="7"/>
        <v>81124</v>
      </c>
      <c r="U23" s="103">
        <f t="shared" si="8"/>
        <v>102659.36</v>
      </c>
    </row>
    <row r="24" spans="1:21" s="63" customFormat="1" ht="12">
      <c r="A24" s="61" t="s">
        <v>35</v>
      </c>
      <c r="B24" s="62" t="s">
        <v>320</v>
      </c>
      <c r="C24" s="161" t="s">
        <v>185</v>
      </c>
      <c r="D24" s="156">
        <v>11990.54</v>
      </c>
      <c r="E24" s="156">
        <f>SUM('SW sites'!H71:'SW sites'!H74)</f>
        <v>96508</v>
      </c>
      <c r="F24" s="156">
        <f>SUM('SW sites'!I71:'SW sites'!I74)</f>
        <v>14800</v>
      </c>
      <c r="G24" s="156">
        <v>7792.56</v>
      </c>
      <c r="H24" s="156">
        <f>SUM('SW sites'!J71:'SW sites'!J74)</f>
        <v>29804.091166951624</v>
      </c>
      <c r="I24" s="101">
        <f t="shared" si="0"/>
        <v>19783.100000000002</v>
      </c>
      <c r="J24" s="102">
        <f t="shared" si="1"/>
        <v>141112.09116695164</v>
      </c>
      <c r="K24" s="103">
        <f t="shared" si="2"/>
        <v>160895.19116695164</v>
      </c>
      <c r="L24" s="103"/>
      <c r="M24" s="133">
        <v>1</v>
      </c>
      <c r="N24" s="103">
        <f t="shared" si="3"/>
        <v>11990.54</v>
      </c>
      <c r="O24" s="103">
        <f t="shared" si="4"/>
        <v>96508</v>
      </c>
      <c r="P24" s="103">
        <f t="shared" si="4"/>
        <v>14800</v>
      </c>
      <c r="Q24" s="103">
        <f t="shared" si="5"/>
        <v>7792.56</v>
      </c>
      <c r="R24" s="103">
        <f t="shared" si="4"/>
        <v>29804.091166951624</v>
      </c>
      <c r="S24" s="103">
        <f t="shared" si="6"/>
        <v>19783.100000000002</v>
      </c>
      <c r="T24" s="103">
        <f t="shared" si="7"/>
        <v>141112.09116695164</v>
      </c>
      <c r="U24" s="103">
        <f t="shared" si="8"/>
        <v>160895.19116695164</v>
      </c>
    </row>
    <row r="25" spans="1:21" s="63" customFormat="1" ht="12">
      <c r="A25" s="61" t="s">
        <v>242</v>
      </c>
      <c r="B25" s="62" t="s">
        <v>320</v>
      </c>
      <c r="C25" s="161" t="s">
        <v>137</v>
      </c>
      <c r="D25" s="156">
        <v>13634.03</v>
      </c>
      <c r="E25" s="156">
        <f>SUM('SW sites'!H75:'SW sites'!H76)</f>
        <v>61400</v>
      </c>
      <c r="F25" s="156">
        <f>SUM('SW sites'!I75:'SW sites'!I76)</f>
        <v>14788</v>
      </c>
      <c r="G25" s="156">
        <v>7792.56</v>
      </c>
      <c r="H25" s="156">
        <f>SUM('SW sites'!J75:'SW sites'!J76)</f>
        <v>20944.945269237003</v>
      </c>
      <c r="I25" s="101">
        <f t="shared" si="0"/>
        <v>21426.59</v>
      </c>
      <c r="J25" s="102">
        <f t="shared" si="1"/>
        <v>97132.945269237011</v>
      </c>
      <c r="K25" s="103">
        <f t="shared" si="2"/>
        <v>118559.53526923701</v>
      </c>
      <c r="L25" s="103"/>
      <c r="M25" s="133">
        <v>1</v>
      </c>
      <c r="N25" s="103">
        <f t="shared" si="3"/>
        <v>13634.03</v>
      </c>
      <c r="O25" s="103">
        <f t="shared" si="4"/>
        <v>61400</v>
      </c>
      <c r="P25" s="103">
        <f t="shared" si="4"/>
        <v>14788</v>
      </c>
      <c r="Q25" s="103">
        <f t="shared" si="5"/>
        <v>7792.56</v>
      </c>
      <c r="R25" s="103">
        <f t="shared" si="4"/>
        <v>20944.945269237003</v>
      </c>
      <c r="S25" s="103">
        <f t="shared" si="6"/>
        <v>21426.59</v>
      </c>
      <c r="T25" s="103">
        <f t="shared" si="7"/>
        <v>97132.945269237011</v>
      </c>
      <c r="U25" s="103">
        <f t="shared" si="8"/>
        <v>118559.53526923701</v>
      </c>
    </row>
    <row r="26" spans="1:21" s="63" customFormat="1" ht="12">
      <c r="A26" s="61" t="s">
        <v>53</v>
      </c>
      <c r="B26" s="62" t="s">
        <v>320</v>
      </c>
      <c r="C26" s="161" t="s">
        <v>157</v>
      </c>
      <c r="D26" s="156">
        <v>11124.61</v>
      </c>
      <c r="E26" s="156">
        <f>SUM('SW sites'!H77:'SW sites'!H78)</f>
        <v>76958</v>
      </c>
      <c r="F26" s="156">
        <f>SUM('SW sites'!I77:'SW sites'!I78)</f>
        <v>0</v>
      </c>
      <c r="G26" s="156">
        <v>3896.28</v>
      </c>
      <c r="H26" s="156">
        <f>SUM('SW sites'!J77:'SW sites'!J78)</f>
        <v>14115.539016875155</v>
      </c>
      <c r="I26" s="101">
        <f t="shared" si="0"/>
        <v>15020.890000000001</v>
      </c>
      <c r="J26" s="102">
        <f t="shared" si="1"/>
        <v>91073.539016875147</v>
      </c>
      <c r="K26" s="103">
        <f t="shared" si="2"/>
        <v>106094.42901687515</v>
      </c>
      <c r="L26" s="103"/>
      <c r="M26" s="133">
        <v>1</v>
      </c>
      <c r="N26" s="103">
        <f t="shared" si="3"/>
        <v>11124.61</v>
      </c>
      <c r="O26" s="103">
        <f t="shared" si="4"/>
        <v>76958</v>
      </c>
      <c r="P26" s="103">
        <f t="shared" si="4"/>
        <v>0</v>
      </c>
      <c r="Q26" s="103">
        <f t="shared" si="5"/>
        <v>3896.28</v>
      </c>
      <c r="R26" s="103">
        <f t="shared" si="4"/>
        <v>14115.539016875155</v>
      </c>
      <c r="S26" s="103">
        <f t="shared" si="6"/>
        <v>15020.890000000001</v>
      </c>
      <c r="T26" s="103">
        <f t="shared" si="7"/>
        <v>91073.539016875147</v>
      </c>
      <c r="U26" s="103">
        <f t="shared" si="8"/>
        <v>106094.42901687515</v>
      </c>
    </row>
    <row r="27" spans="1:21" s="63" customFormat="1" ht="12">
      <c r="A27" s="61" t="s">
        <v>56</v>
      </c>
      <c r="B27" s="62" t="s">
        <v>320</v>
      </c>
      <c r="C27" s="161" t="s">
        <v>170</v>
      </c>
      <c r="D27" s="156">
        <v>12979.720000000001</v>
      </c>
      <c r="E27" s="156">
        <f>SUM('SW sites'!H79:'SW sites'!H80)</f>
        <v>69612</v>
      </c>
      <c r="F27" s="156">
        <f>SUM('SW sites'!I79:'SW sites'!I80)</f>
        <v>24574</v>
      </c>
      <c r="G27" s="156">
        <v>0</v>
      </c>
      <c r="H27" s="156">
        <f>SUM('SW sites'!J79:'SW sites'!J80)</f>
        <v>0</v>
      </c>
      <c r="I27" s="101">
        <f t="shared" si="0"/>
        <v>12979.720000000001</v>
      </c>
      <c r="J27" s="102">
        <f t="shared" si="1"/>
        <v>94186</v>
      </c>
      <c r="K27" s="103">
        <f t="shared" si="2"/>
        <v>107165.72</v>
      </c>
      <c r="L27" s="103"/>
      <c r="M27" s="133">
        <v>1</v>
      </c>
      <c r="N27" s="103">
        <f t="shared" si="3"/>
        <v>12979.720000000001</v>
      </c>
      <c r="O27" s="103">
        <f t="shared" si="4"/>
        <v>69612</v>
      </c>
      <c r="P27" s="103">
        <f t="shared" si="4"/>
        <v>24574</v>
      </c>
      <c r="Q27" s="103">
        <f t="shared" si="5"/>
        <v>0</v>
      </c>
      <c r="R27" s="103">
        <f t="shared" si="4"/>
        <v>0</v>
      </c>
      <c r="S27" s="103">
        <f t="shared" si="6"/>
        <v>12979.720000000001</v>
      </c>
      <c r="T27" s="103">
        <f t="shared" si="7"/>
        <v>94186</v>
      </c>
      <c r="U27" s="103">
        <f t="shared" si="8"/>
        <v>107165.72</v>
      </c>
    </row>
    <row r="28" spans="1:21" s="63" customFormat="1" ht="12">
      <c r="A28" s="61" t="s">
        <v>253</v>
      </c>
      <c r="B28" s="62" t="s">
        <v>320</v>
      </c>
      <c r="C28" s="161" t="s">
        <v>118</v>
      </c>
      <c r="D28" s="156">
        <v>13634.03</v>
      </c>
      <c r="E28" s="156">
        <f>SUM('SW sites'!H81:'SW sites'!H84)</f>
        <v>100380</v>
      </c>
      <c r="F28" s="156">
        <f>SUM('SW sites'!I81:'SW sites'!I84)</f>
        <v>51741</v>
      </c>
      <c r="G28" s="156">
        <v>3896.28</v>
      </c>
      <c r="H28" s="156">
        <f>SUM('SW sites'!J81:'SW sites'!J84)</f>
        <v>14167.077840902051</v>
      </c>
      <c r="I28" s="101">
        <f t="shared" si="0"/>
        <v>17530.310000000001</v>
      </c>
      <c r="J28" s="102">
        <f t="shared" si="1"/>
        <v>166288.07784090206</v>
      </c>
      <c r="K28" s="103">
        <f t="shared" si="2"/>
        <v>183818.38784090205</v>
      </c>
      <c r="L28" s="103"/>
      <c r="M28" s="133">
        <v>1</v>
      </c>
      <c r="N28" s="103">
        <f t="shared" si="3"/>
        <v>13634.03</v>
      </c>
      <c r="O28" s="103">
        <f t="shared" si="4"/>
        <v>100380</v>
      </c>
      <c r="P28" s="103">
        <f t="shared" si="4"/>
        <v>51741</v>
      </c>
      <c r="Q28" s="103">
        <f t="shared" si="5"/>
        <v>3896.28</v>
      </c>
      <c r="R28" s="103">
        <f t="shared" si="4"/>
        <v>14167.077840902051</v>
      </c>
      <c r="S28" s="103">
        <f t="shared" si="6"/>
        <v>17530.310000000001</v>
      </c>
      <c r="T28" s="103">
        <f t="shared" si="7"/>
        <v>166288.07784090206</v>
      </c>
      <c r="U28" s="103">
        <f t="shared" si="8"/>
        <v>183818.38784090205</v>
      </c>
    </row>
    <row r="29" spans="1:21" s="63" customFormat="1" ht="12">
      <c r="A29" s="61" t="s">
        <v>38</v>
      </c>
      <c r="B29" s="62" t="s">
        <v>320</v>
      </c>
      <c r="C29" s="161" t="s">
        <v>185</v>
      </c>
      <c r="D29" s="156">
        <v>0</v>
      </c>
      <c r="E29" s="156">
        <f>SUM('SW sites'!H85:'SW sites'!H86)</f>
        <v>0</v>
      </c>
      <c r="F29" s="156">
        <f>SUM('SW sites'!I85:'SW sites'!I86)</f>
        <v>0</v>
      </c>
      <c r="G29" s="156">
        <v>3896.28</v>
      </c>
      <c r="H29" s="156">
        <f>SUM('SW sites'!J85:'SW sites'!J86)</f>
        <v>21774.094108595076</v>
      </c>
      <c r="I29" s="101">
        <f t="shared" si="0"/>
        <v>3896.28</v>
      </c>
      <c r="J29" s="102">
        <f t="shared" si="1"/>
        <v>21774.094108595076</v>
      </c>
      <c r="K29" s="103">
        <f t="shared" si="2"/>
        <v>25670.374108595075</v>
      </c>
      <c r="L29" s="103"/>
      <c r="M29" s="133">
        <v>1</v>
      </c>
      <c r="N29" s="103">
        <f t="shared" si="3"/>
        <v>0</v>
      </c>
      <c r="O29" s="103">
        <f t="shared" si="4"/>
        <v>0</v>
      </c>
      <c r="P29" s="103">
        <f t="shared" si="4"/>
        <v>0</v>
      </c>
      <c r="Q29" s="103">
        <f t="shared" si="5"/>
        <v>3896.28</v>
      </c>
      <c r="R29" s="103">
        <f t="shared" si="4"/>
        <v>21774.094108595076</v>
      </c>
      <c r="S29" s="103">
        <f t="shared" si="6"/>
        <v>3896.28</v>
      </c>
      <c r="T29" s="103">
        <f t="shared" si="7"/>
        <v>21774.094108595076</v>
      </c>
      <c r="U29" s="103">
        <f t="shared" si="8"/>
        <v>25670.374108595075</v>
      </c>
    </row>
    <row r="30" spans="1:21" s="63" customFormat="1" ht="12">
      <c r="A30" s="61" t="s">
        <v>29</v>
      </c>
      <c r="B30" s="62" t="s">
        <v>320</v>
      </c>
      <c r="C30" s="161" t="s">
        <v>195</v>
      </c>
      <c r="D30" s="156">
        <v>20604.03</v>
      </c>
      <c r="E30" s="156">
        <f>SUM('SW sites'!H87:'SW sites'!H89)</f>
        <v>104488</v>
      </c>
      <c r="F30" s="156">
        <f>SUM('SW sites'!I87:'SW sites'!I89)</f>
        <v>36090</v>
      </c>
      <c r="G30" s="156">
        <v>0</v>
      </c>
      <c r="H30" s="156">
        <f>SUM('SW sites'!J87:'SW sites'!J89)</f>
        <v>0</v>
      </c>
      <c r="I30" s="101">
        <f t="shared" si="0"/>
        <v>20604.03</v>
      </c>
      <c r="J30" s="102">
        <f t="shared" si="1"/>
        <v>140578</v>
      </c>
      <c r="K30" s="103">
        <f t="shared" si="2"/>
        <v>161182.03</v>
      </c>
      <c r="L30" s="103"/>
      <c r="M30" s="133">
        <v>1</v>
      </c>
      <c r="N30" s="103">
        <f t="shared" si="3"/>
        <v>20604.03</v>
      </c>
      <c r="O30" s="103">
        <f t="shared" si="4"/>
        <v>104488</v>
      </c>
      <c r="P30" s="103">
        <f t="shared" si="4"/>
        <v>36090</v>
      </c>
      <c r="Q30" s="103">
        <f t="shared" si="5"/>
        <v>0</v>
      </c>
      <c r="R30" s="103">
        <f t="shared" si="4"/>
        <v>0</v>
      </c>
      <c r="S30" s="103">
        <f t="shared" si="6"/>
        <v>20604.03</v>
      </c>
      <c r="T30" s="103">
        <f t="shared" si="7"/>
        <v>140578</v>
      </c>
      <c r="U30" s="103">
        <f t="shared" si="8"/>
        <v>161182.03</v>
      </c>
    </row>
    <row r="31" spans="1:21" s="63" customFormat="1" ht="12">
      <c r="A31" s="64" t="s">
        <v>55</v>
      </c>
      <c r="B31" s="65" t="s">
        <v>320</v>
      </c>
      <c r="C31" s="161" t="s">
        <v>137</v>
      </c>
      <c r="D31" s="156">
        <v>7516.85</v>
      </c>
      <c r="E31" s="156">
        <f>SUM('SW sites'!H90:'SW sites'!H93)</f>
        <v>48019</v>
      </c>
      <c r="F31" s="156">
        <f>SUM('SW sites'!I90:'SW sites'!I93)</f>
        <v>33748</v>
      </c>
      <c r="G31" s="156">
        <v>0</v>
      </c>
      <c r="H31" s="156">
        <f>SUM('SW sites'!J90:'SW sites'!J93)</f>
        <v>0</v>
      </c>
      <c r="I31" s="101">
        <f t="shared" si="0"/>
        <v>7516.85</v>
      </c>
      <c r="J31" s="102">
        <f t="shared" si="1"/>
        <v>81767</v>
      </c>
      <c r="K31" s="103">
        <f t="shared" si="2"/>
        <v>89283.85</v>
      </c>
      <c r="L31" s="103"/>
      <c r="M31" s="133">
        <v>1</v>
      </c>
      <c r="N31" s="103">
        <f t="shared" si="3"/>
        <v>7516.85</v>
      </c>
      <c r="O31" s="103">
        <f t="shared" si="4"/>
        <v>48019</v>
      </c>
      <c r="P31" s="103">
        <f t="shared" si="4"/>
        <v>33748</v>
      </c>
      <c r="Q31" s="103">
        <f t="shared" si="5"/>
        <v>0</v>
      </c>
      <c r="R31" s="103">
        <f t="shared" si="4"/>
        <v>0</v>
      </c>
      <c r="S31" s="103">
        <f t="shared" si="6"/>
        <v>7516.85</v>
      </c>
      <c r="T31" s="103">
        <f t="shared" si="7"/>
        <v>81767</v>
      </c>
      <c r="U31" s="103">
        <f t="shared" si="8"/>
        <v>89283.85</v>
      </c>
    </row>
    <row r="32" spans="1:21" s="63" customFormat="1" ht="12">
      <c r="A32" s="66" t="s">
        <v>39</v>
      </c>
      <c r="B32" s="67" t="s">
        <v>321</v>
      </c>
      <c r="C32" s="162" t="s">
        <v>185</v>
      </c>
      <c r="D32" s="156">
        <v>15960.48</v>
      </c>
      <c r="E32" s="156">
        <f>SUM('SW sites'!H94:'SW sites'!H97)</f>
        <v>132765</v>
      </c>
      <c r="F32" s="156">
        <f>SUM('SW sites'!I94:'SW sites'!I97)</f>
        <v>0</v>
      </c>
      <c r="G32" s="156">
        <v>3896.28</v>
      </c>
      <c r="H32" s="156">
        <f>SUM('SW sites'!J94:'SW sites'!J97)</f>
        <v>10782.867489520657</v>
      </c>
      <c r="I32" s="101">
        <f t="shared" si="0"/>
        <v>19856.759999999998</v>
      </c>
      <c r="J32" s="102">
        <f t="shared" si="1"/>
        <v>143547.86748952066</v>
      </c>
      <c r="K32" s="103">
        <f t="shared" si="2"/>
        <v>163404.62748952067</v>
      </c>
      <c r="L32" s="103"/>
      <c r="M32" s="133">
        <v>1</v>
      </c>
      <c r="N32" s="103">
        <f t="shared" si="3"/>
        <v>15960.48</v>
      </c>
      <c r="O32" s="103">
        <f t="shared" si="4"/>
        <v>132765</v>
      </c>
      <c r="P32" s="103">
        <f t="shared" si="4"/>
        <v>0</v>
      </c>
      <c r="Q32" s="103">
        <f t="shared" si="5"/>
        <v>3896.28</v>
      </c>
      <c r="R32" s="103">
        <f t="shared" si="4"/>
        <v>10782.867489520657</v>
      </c>
      <c r="S32" s="103">
        <f t="shared" si="6"/>
        <v>19856.759999999998</v>
      </c>
      <c r="T32" s="103">
        <f t="shared" si="7"/>
        <v>143547.86748952066</v>
      </c>
      <c r="U32" s="103">
        <f t="shared" si="8"/>
        <v>163404.62748952067</v>
      </c>
    </row>
    <row r="33" spans="1:21" s="63" customFormat="1" ht="12">
      <c r="A33" s="68" t="s">
        <v>277</v>
      </c>
      <c r="B33" s="62" t="s">
        <v>321</v>
      </c>
      <c r="C33" s="161" t="s">
        <v>157</v>
      </c>
      <c r="D33" s="156">
        <v>2936.6800000000003</v>
      </c>
      <c r="E33" s="156">
        <f>SUM('SW sites'!H98:'SW sites'!H101)</f>
        <v>27184</v>
      </c>
      <c r="F33" s="156">
        <f>SUM('SW sites'!I98:'SW sites'!I101)</f>
        <v>0</v>
      </c>
      <c r="G33" s="156">
        <v>3896.28</v>
      </c>
      <c r="H33" s="156">
        <f>SUM('SW sites'!J98:'SW sites'!J101)</f>
        <v>10824.576111540991</v>
      </c>
      <c r="I33" s="101">
        <f t="shared" si="0"/>
        <v>6832.9600000000009</v>
      </c>
      <c r="J33" s="102">
        <f t="shared" si="1"/>
        <v>38008.576111540991</v>
      </c>
      <c r="K33" s="103">
        <f t="shared" si="2"/>
        <v>44841.536111540991</v>
      </c>
      <c r="L33" s="103"/>
      <c r="M33" s="133">
        <v>1</v>
      </c>
      <c r="N33" s="103">
        <f t="shared" si="3"/>
        <v>2936.6800000000003</v>
      </c>
      <c r="O33" s="103">
        <f t="shared" si="4"/>
        <v>27184</v>
      </c>
      <c r="P33" s="103">
        <f t="shared" si="4"/>
        <v>0</v>
      </c>
      <c r="Q33" s="103">
        <f t="shared" si="5"/>
        <v>3896.28</v>
      </c>
      <c r="R33" s="103">
        <f t="shared" si="4"/>
        <v>10824.576111540991</v>
      </c>
      <c r="S33" s="103">
        <f t="shared" si="6"/>
        <v>6832.9600000000009</v>
      </c>
      <c r="T33" s="103">
        <f t="shared" si="7"/>
        <v>38008.576111540991</v>
      </c>
      <c r="U33" s="103">
        <f t="shared" si="8"/>
        <v>44841.536111540991</v>
      </c>
    </row>
    <row r="34" spans="1:21" s="63" customFormat="1" ht="12">
      <c r="A34" s="61" t="s">
        <v>50</v>
      </c>
      <c r="B34" s="62" t="s">
        <v>321</v>
      </c>
      <c r="C34" s="161" t="s">
        <v>147</v>
      </c>
      <c r="D34" s="156">
        <v>0</v>
      </c>
      <c r="E34" s="156">
        <f>SUM('SW sites'!H102:'SW sites'!H104)</f>
        <v>0</v>
      </c>
      <c r="F34" s="156">
        <f>SUM('SW sites'!I102:'SW sites'!I104)</f>
        <v>0</v>
      </c>
      <c r="G34" s="156">
        <v>3896.28</v>
      </c>
      <c r="H34" s="156">
        <f>SUM('SW sites'!J102:'SW sites'!J104)</f>
        <v>17253.042739433095</v>
      </c>
      <c r="I34" s="101">
        <f t="shared" si="0"/>
        <v>3896.28</v>
      </c>
      <c r="J34" s="102">
        <f t="shared" si="1"/>
        <v>17253.042739433095</v>
      </c>
      <c r="K34" s="103">
        <f t="shared" si="2"/>
        <v>21149.322739433093</v>
      </c>
      <c r="L34" s="103"/>
      <c r="M34" s="133">
        <v>1</v>
      </c>
      <c r="N34" s="103">
        <f t="shared" si="3"/>
        <v>0</v>
      </c>
      <c r="O34" s="103">
        <f t="shared" si="4"/>
        <v>0</v>
      </c>
      <c r="P34" s="103">
        <f t="shared" si="4"/>
        <v>0</v>
      </c>
      <c r="Q34" s="103">
        <f t="shared" si="5"/>
        <v>3896.28</v>
      </c>
      <c r="R34" s="103">
        <f t="shared" si="4"/>
        <v>17253.042739433095</v>
      </c>
      <c r="S34" s="103">
        <f t="shared" si="6"/>
        <v>3896.28</v>
      </c>
      <c r="T34" s="103">
        <f t="shared" si="7"/>
        <v>17253.042739433095</v>
      </c>
      <c r="U34" s="103">
        <f t="shared" si="8"/>
        <v>21149.322739433093</v>
      </c>
    </row>
    <row r="35" spans="1:21" s="63" customFormat="1" ht="12">
      <c r="A35" s="61" t="s">
        <v>52</v>
      </c>
      <c r="B35" s="62" t="s">
        <v>321</v>
      </c>
      <c r="C35" s="161" t="s">
        <v>157</v>
      </c>
      <c r="D35" s="156">
        <v>10681.92</v>
      </c>
      <c r="E35" s="156">
        <f>SUM('SW sites'!H105:'SW sites'!H107)</f>
        <v>53573</v>
      </c>
      <c r="F35" s="156">
        <f>SUM('SW sites'!I105:'SW sites'!I107)</f>
        <v>15854</v>
      </c>
      <c r="G35" s="156">
        <v>7792.56</v>
      </c>
      <c r="H35" s="156">
        <f>SUM('SW sites'!J105:'SW sites'!J107)</f>
        <v>20502.731040927345</v>
      </c>
      <c r="I35" s="101">
        <f t="shared" si="0"/>
        <v>18474.48</v>
      </c>
      <c r="J35" s="102">
        <f t="shared" si="1"/>
        <v>89929.731040927349</v>
      </c>
      <c r="K35" s="103">
        <f t="shared" si="2"/>
        <v>108404.21104092734</v>
      </c>
      <c r="L35" s="103"/>
      <c r="M35" s="133">
        <v>1</v>
      </c>
      <c r="N35" s="103">
        <f t="shared" si="3"/>
        <v>10681.92</v>
      </c>
      <c r="O35" s="103">
        <f t="shared" si="4"/>
        <v>53573</v>
      </c>
      <c r="P35" s="103">
        <f t="shared" si="4"/>
        <v>15854</v>
      </c>
      <c r="Q35" s="103">
        <f t="shared" si="5"/>
        <v>7792.56</v>
      </c>
      <c r="R35" s="103">
        <f t="shared" si="4"/>
        <v>20502.731040927345</v>
      </c>
      <c r="S35" s="103">
        <f t="shared" si="6"/>
        <v>18474.48</v>
      </c>
      <c r="T35" s="103">
        <f t="shared" si="7"/>
        <v>89929.731040927349</v>
      </c>
      <c r="U35" s="103">
        <f t="shared" si="8"/>
        <v>108404.21104092734</v>
      </c>
    </row>
    <row r="36" spans="1:21" s="63" customFormat="1" ht="12">
      <c r="A36" s="61" t="s">
        <v>286</v>
      </c>
      <c r="B36" s="62" t="s">
        <v>321</v>
      </c>
      <c r="C36" s="161" t="s">
        <v>118</v>
      </c>
      <c r="D36" s="156">
        <v>17710.450000000004</v>
      </c>
      <c r="E36" s="156">
        <f>SUM('SW sites'!H108:'SW sites'!H110)</f>
        <v>81779</v>
      </c>
      <c r="F36" s="156">
        <f>SUM('SW sites'!I108:'SW sites'!I110)</f>
        <v>16456</v>
      </c>
      <c r="G36" s="156">
        <v>3896.28</v>
      </c>
      <c r="H36" s="156">
        <f>SUM('SW sites'!J108:'SW sites'!J110)</f>
        <v>12784.133008883227</v>
      </c>
      <c r="I36" s="101">
        <f t="shared" si="0"/>
        <v>21606.730000000003</v>
      </c>
      <c r="J36" s="102">
        <f t="shared" si="1"/>
        <v>111019.13300888323</v>
      </c>
      <c r="K36" s="103">
        <f t="shared" si="2"/>
        <v>132625.86300888323</v>
      </c>
      <c r="L36" s="103"/>
      <c r="M36" s="133">
        <v>1</v>
      </c>
      <c r="N36" s="103">
        <f t="shared" si="3"/>
        <v>17710.450000000004</v>
      </c>
      <c r="O36" s="103">
        <f t="shared" si="4"/>
        <v>81779</v>
      </c>
      <c r="P36" s="103">
        <f t="shared" si="4"/>
        <v>16456</v>
      </c>
      <c r="Q36" s="103">
        <f t="shared" si="5"/>
        <v>3896.28</v>
      </c>
      <c r="R36" s="103">
        <f t="shared" si="4"/>
        <v>12784.133008883227</v>
      </c>
      <c r="S36" s="103">
        <f t="shared" si="6"/>
        <v>21606.730000000003</v>
      </c>
      <c r="T36" s="103">
        <f t="shared" si="7"/>
        <v>111019.13300888323</v>
      </c>
      <c r="U36" s="103">
        <f t="shared" si="8"/>
        <v>132625.86300888323</v>
      </c>
    </row>
    <row r="37" spans="1:21" s="63" customFormat="1" ht="12">
      <c r="A37" s="61" t="s">
        <v>49</v>
      </c>
      <c r="B37" s="62" t="s">
        <v>321</v>
      </c>
      <c r="C37" s="161" t="s">
        <v>147</v>
      </c>
      <c r="D37" s="156">
        <v>0</v>
      </c>
      <c r="E37" s="156">
        <v>0</v>
      </c>
      <c r="F37" s="156" t="str">
        <f>'SW sites'!I111</f>
        <v>see MARI</v>
      </c>
      <c r="G37" s="156">
        <v>0</v>
      </c>
      <c r="H37" s="156">
        <v>0</v>
      </c>
      <c r="I37" s="101">
        <f t="shared" si="0"/>
        <v>0</v>
      </c>
      <c r="J37" s="102">
        <v>0</v>
      </c>
      <c r="K37" s="103">
        <f t="shared" si="2"/>
        <v>0</v>
      </c>
      <c r="L37" s="103"/>
      <c r="M37" s="133">
        <v>1</v>
      </c>
      <c r="N37" s="103">
        <f t="shared" si="3"/>
        <v>0</v>
      </c>
      <c r="O37" s="103">
        <f t="shared" si="4"/>
        <v>0</v>
      </c>
      <c r="P37" s="103">
        <v>0</v>
      </c>
      <c r="Q37" s="103">
        <f t="shared" si="5"/>
        <v>0</v>
      </c>
      <c r="R37" s="103">
        <f t="shared" si="4"/>
        <v>0</v>
      </c>
      <c r="S37" s="103">
        <f t="shared" si="6"/>
        <v>0</v>
      </c>
      <c r="T37" s="103">
        <f t="shared" si="7"/>
        <v>0</v>
      </c>
      <c r="U37" s="103">
        <f t="shared" si="8"/>
        <v>0</v>
      </c>
    </row>
    <row r="38" spans="1:21" s="63" customFormat="1" ht="12">
      <c r="A38" s="61" t="s">
        <v>46</v>
      </c>
      <c r="B38" s="62" t="s">
        <v>321</v>
      </c>
      <c r="C38" s="161" t="s">
        <v>170</v>
      </c>
      <c r="D38" s="156">
        <v>13680.83</v>
      </c>
      <c r="E38" s="156">
        <f>SUM('SW sites'!H112:'SW sites'!H113)</f>
        <v>75767</v>
      </c>
      <c r="F38" s="156">
        <f>SUM('SW sites'!I112:'SW sites'!I113)</f>
        <v>0</v>
      </c>
      <c r="G38" s="156">
        <v>3896.28</v>
      </c>
      <c r="H38" s="156">
        <f>SUM('SW sites'!J112:'SW sites'!J113)</f>
        <v>18516.875082826933</v>
      </c>
      <c r="I38" s="101">
        <f t="shared" si="0"/>
        <v>17577.11</v>
      </c>
      <c r="J38" s="102">
        <f t="shared" si="1"/>
        <v>94283.87508282694</v>
      </c>
      <c r="K38" s="103">
        <f t="shared" si="2"/>
        <v>111860.98508282694</v>
      </c>
      <c r="L38" s="103"/>
      <c r="M38" s="133">
        <v>1</v>
      </c>
      <c r="N38" s="103">
        <f t="shared" si="3"/>
        <v>13680.83</v>
      </c>
      <c r="O38" s="103">
        <f t="shared" si="4"/>
        <v>75767</v>
      </c>
      <c r="P38" s="103">
        <f t="shared" si="4"/>
        <v>0</v>
      </c>
      <c r="Q38" s="103">
        <f t="shared" si="5"/>
        <v>3896.28</v>
      </c>
      <c r="R38" s="103">
        <f t="shared" si="4"/>
        <v>18516.875082826933</v>
      </c>
      <c r="S38" s="103">
        <f t="shared" si="6"/>
        <v>17577.11</v>
      </c>
      <c r="T38" s="103">
        <f t="shared" si="7"/>
        <v>94283.87508282694</v>
      </c>
      <c r="U38" s="103">
        <f t="shared" si="8"/>
        <v>111860.98508282694</v>
      </c>
    </row>
    <row r="39" spans="1:21" s="63" customFormat="1" ht="12">
      <c r="A39" s="61" t="s">
        <v>297</v>
      </c>
      <c r="B39" s="62" t="s">
        <v>321</v>
      </c>
      <c r="C39" s="161" t="s">
        <v>118</v>
      </c>
      <c r="D39" s="156">
        <v>13634.03</v>
      </c>
      <c r="E39" s="156">
        <f>'SW sites'!H114</f>
        <v>103541</v>
      </c>
      <c r="F39" s="156">
        <f>'SW sites'!I114</f>
        <v>0</v>
      </c>
      <c r="G39" s="156">
        <v>0</v>
      </c>
      <c r="H39" s="156">
        <f>'SW sites'!J114</f>
        <v>0</v>
      </c>
      <c r="I39" s="101">
        <f t="shared" si="0"/>
        <v>13634.03</v>
      </c>
      <c r="J39" s="102">
        <f t="shared" si="1"/>
        <v>103541</v>
      </c>
      <c r="K39" s="103">
        <f t="shared" si="2"/>
        <v>117175.03</v>
      </c>
      <c r="L39" s="103"/>
      <c r="M39" s="133">
        <v>1</v>
      </c>
      <c r="N39" s="103">
        <f t="shared" si="3"/>
        <v>13634.03</v>
      </c>
      <c r="O39" s="103">
        <f t="shared" si="4"/>
        <v>103541</v>
      </c>
      <c r="P39" s="103">
        <f t="shared" si="4"/>
        <v>0</v>
      </c>
      <c r="Q39" s="103">
        <f t="shared" si="5"/>
        <v>0</v>
      </c>
      <c r="R39" s="103">
        <f t="shared" si="4"/>
        <v>0</v>
      </c>
      <c r="S39" s="103">
        <f t="shared" si="6"/>
        <v>13634.03</v>
      </c>
      <c r="T39" s="103">
        <f t="shared" si="7"/>
        <v>103541</v>
      </c>
      <c r="U39" s="103">
        <f t="shared" si="8"/>
        <v>117175.03</v>
      </c>
    </row>
    <row r="40" spans="1:21" s="63" customFormat="1" ht="12">
      <c r="A40" s="61" t="s">
        <v>21</v>
      </c>
      <c r="B40" s="62" t="s">
        <v>321</v>
      </c>
      <c r="C40" s="161" t="s">
        <v>118</v>
      </c>
      <c r="D40" s="156">
        <v>17406.780000000002</v>
      </c>
      <c r="E40" s="156">
        <f>SUM('SW sites'!H115:'SW sites'!H118)</f>
        <v>142415</v>
      </c>
      <c r="F40" s="156">
        <f>SUM('SW sites'!I115:'SW sites'!I118)</f>
        <v>16552</v>
      </c>
      <c r="G40" s="156">
        <v>0</v>
      </c>
      <c r="H40" s="156">
        <f>SUM('SW sites'!J115:'SW sites'!J118)</f>
        <v>0</v>
      </c>
      <c r="I40" s="101">
        <f t="shared" si="0"/>
        <v>17406.780000000002</v>
      </c>
      <c r="J40" s="102">
        <f t="shared" si="1"/>
        <v>158967</v>
      </c>
      <c r="K40" s="103">
        <f t="shared" si="2"/>
        <v>176373.78</v>
      </c>
      <c r="L40" s="103"/>
      <c r="M40" s="133">
        <v>1</v>
      </c>
      <c r="N40" s="103">
        <f t="shared" si="3"/>
        <v>17406.780000000002</v>
      </c>
      <c r="O40" s="103">
        <f t="shared" si="4"/>
        <v>142415</v>
      </c>
      <c r="P40" s="103">
        <f t="shared" si="4"/>
        <v>16552</v>
      </c>
      <c r="Q40" s="103">
        <f t="shared" si="5"/>
        <v>0</v>
      </c>
      <c r="R40" s="103">
        <f t="shared" si="4"/>
        <v>0</v>
      </c>
      <c r="S40" s="103">
        <f t="shared" si="6"/>
        <v>17406.780000000002</v>
      </c>
      <c r="T40" s="103">
        <f t="shared" si="7"/>
        <v>158967</v>
      </c>
      <c r="U40" s="103">
        <f t="shared" si="8"/>
        <v>176373.78</v>
      </c>
    </row>
    <row r="41" spans="1:21" s="63" customFormat="1" ht="12">
      <c r="A41" s="68" t="s">
        <v>304</v>
      </c>
      <c r="B41" s="62" t="s">
        <v>321</v>
      </c>
      <c r="C41" s="161" t="s">
        <v>157</v>
      </c>
      <c r="D41" s="156">
        <v>0</v>
      </c>
      <c r="E41" s="156">
        <f>'SW sites'!H119</f>
        <v>0</v>
      </c>
      <c r="F41" s="156">
        <f>'SW sites'!I119</f>
        <v>0</v>
      </c>
      <c r="G41" s="156">
        <v>0</v>
      </c>
      <c r="H41" s="156">
        <f>'SW sites'!J119</f>
        <v>0</v>
      </c>
      <c r="I41" s="101">
        <f t="shared" si="0"/>
        <v>0</v>
      </c>
      <c r="J41" s="102">
        <f t="shared" si="1"/>
        <v>0</v>
      </c>
      <c r="K41" s="103">
        <f t="shared" si="2"/>
        <v>0</v>
      </c>
      <c r="L41" s="103"/>
      <c r="M41" s="133">
        <v>1</v>
      </c>
      <c r="N41" s="103">
        <f t="shared" si="3"/>
        <v>0</v>
      </c>
      <c r="O41" s="103">
        <f t="shared" si="4"/>
        <v>0</v>
      </c>
      <c r="P41" s="103">
        <f t="shared" si="4"/>
        <v>0</v>
      </c>
      <c r="Q41" s="103">
        <f t="shared" si="5"/>
        <v>0</v>
      </c>
      <c r="R41" s="103">
        <f t="shared" si="4"/>
        <v>0</v>
      </c>
      <c r="S41" s="103">
        <f t="shared" si="6"/>
        <v>0</v>
      </c>
      <c r="T41" s="103">
        <f t="shared" si="7"/>
        <v>0</v>
      </c>
      <c r="U41" s="103">
        <f t="shared" si="8"/>
        <v>0</v>
      </c>
    </row>
    <row r="42" spans="1:21" s="63" customFormat="1" ht="12">
      <c r="A42" s="61" t="s">
        <v>28</v>
      </c>
      <c r="B42" s="62" t="s">
        <v>321</v>
      </c>
      <c r="C42" s="161" t="s">
        <v>195</v>
      </c>
      <c r="D42" s="156">
        <v>25531.780000000002</v>
      </c>
      <c r="E42" s="156">
        <f>SUM('SW sites'!H120:'SW sites'!H121)</f>
        <v>106118</v>
      </c>
      <c r="F42" s="156">
        <f>SUM('SW sites'!I120:'SW sites'!I121)</f>
        <v>0</v>
      </c>
      <c r="G42" s="156">
        <v>3896.28</v>
      </c>
      <c r="H42" s="156">
        <f>SUM('SW sites'!J120:'SW sites'!J121)</f>
        <v>18567.979480831244</v>
      </c>
      <c r="I42" s="101">
        <f t="shared" si="0"/>
        <v>29428.06</v>
      </c>
      <c r="J42" s="102">
        <f t="shared" si="1"/>
        <v>124685.97948083124</v>
      </c>
      <c r="K42" s="103">
        <f t="shared" si="2"/>
        <v>154114.03948083124</v>
      </c>
      <c r="L42" s="103"/>
      <c r="M42" s="133">
        <v>1</v>
      </c>
      <c r="N42" s="103">
        <f t="shared" si="3"/>
        <v>25531.780000000002</v>
      </c>
      <c r="O42" s="103">
        <f t="shared" si="4"/>
        <v>106118</v>
      </c>
      <c r="P42" s="103">
        <f t="shared" si="4"/>
        <v>0</v>
      </c>
      <c r="Q42" s="103">
        <f t="shared" si="5"/>
        <v>3896.28</v>
      </c>
      <c r="R42" s="103">
        <f t="shared" si="4"/>
        <v>18567.979480831244</v>
      </c>
      <c r="S42" s="103">
        <f t="shared" si="6"/>
        <v>29428.06</v>
      </c>
      <c r="T42" s="103">
        <f t="shared" si="7"/>
        <v>124685.97948083124</v>
      </c>
      <c r="U42" s="103">
        <f t="shared" si="8"/>
        <v>154114.03948083124</v>
      </c>
    </row>
    <row r="43" spans="1:21" s="63" customFormat="1" thickBot="1">
      <c r="A43" s="69" t="s">
        <v>33</v>
      </c>
      <c r="B43" s="70" t="s">
        <v>321</v>
      </c>
      <c r="C43" s="161" t="s">
        <v>141</v>
      </c>
      <c r="D43" s="156">
        <v>7516.85</v>
      </c>
      <c r="E43" s="156">
        <f>SUM('SW sites'!H122:'SW sites'!H125)</f>
        <v>78940</v>
      </c>
      <c r="F43" s="156">
        <f>SUM('SW sites'!I122:'SW sites'!I125)</f>
        <v>0</v>
      </c>
      <c r="G43" s="156">
        <v>3896.28</v>
      </c>
      <c r="H43" s="156">
        <f>SUM('SW sites'!J122:'SW sites'!J125)</f>
        <v>13426.823957773027</v>
      </c>
      <c r="I43" s="111">
        <f t="shared" si="0"/>
        <v>11413.130000000001</v>
      </c>
      <c r="J43" s="112">
        <f t="shared" si="1"/>
        <v>92366.823957773027</v>
      </c>
      <c r="K43" s="113">
        <f t="shared" si="2"/>
        <v>103779.95395777303</v>
      </c>
      <c r="L43" s="115"/>
      <c r="M43" s="133">
        <v>1</v>
      </c>
      <c r="N43" s="113">
        <f t="shared" si="3"/>
        <v>7516.85</v>
      </c>
      <c r="O43" s="113">
        <f t="shared" si="4"/>
        <v>78940</v>
      </c>
      <c r="P43" s="113">
        <f t="shared" si="4"/>
        <v>0</v>
      </c>
      <c r="Q43" s="113">
        <f t="shared" si="5"/>
        <v>3896.28</v>
      </c>
      <c r="R43" s="113">
        <f t="shared" si="4"/>
        <v>13426.823957773027</v>
      </c>
      <c r="S43" s="113">
        <f t="shared" si="6"/>
        <v>11413.130000000001</v>
      </c>
      <c r="T43" s="113">
        <f t="shared" si="7"/>
        <v>92366.823957773027</v>
      </c>
      <c r="U43" s="113">
        <f t="shared" si="8"/>
        <v>103779.95395777303</v>
      </c>
    </row>
    <row r="44" spans="1:21">
      <c r="C44" s="488"/>
      <c r="D44" s="489"/>
      <c r="E44" s="489"/>
      <c r="F44" s="489"/>
      <c r="G44" s="489"/>
      <c r="H44" s="489"/>
      <c r="M44" s="133">
        <v>1</v>
      </c>
    </row>
    <row r="45" spans="1:21">
      <c r="A45" s="61"/>
      <c r="B45" s="396"/>
      <c r="C45" s="396"/>
      <c r="D45" s="156">
        <f t="shared" ref="D45:I45" si="9">SUM(D4:D43)</f>
        <v>686276.35000000009</v>
      </c>
      <c r="E45" s="156">
        <f t="shared" si="9"/>
        <v>3593805</v>
      </c>
      <c r="F45" s="156">
        <f t="shared" si="9"/>
        <v>512791</v>
      </c>
      <c r="G45" s="156">
        <f t="shared" si="9"/>
        <v>155851.19999999998</v>
      </c>
      <c r="H45" s="156">
        <f t="shared" si="9"/>
        <v>598844.62165878655</v>
      </c>
      <c r="I45" s="100">
        <f t="shared" si="9"/>
        <v>842127.55</v>
      </c>
      <c r="J45" s="100">
        <f>SUM(J4:J43)</f>
        <v>4705440.6216587862</v>
      </c>
      <c r="K45" s="100">
        <f>SUM(K4:K43)</f>
        <v>5547568.171658786</v>
      </c>
      <c r="L45" s="100"/>
      <c r="N45" s="100">
        <f t="shared" ref="N45:U45" si="10">SUM(N4:N43)</f>
        <v>686276.35000000009</v>
      </c>
      <c r="O45" s="100">
        <f t="shared" si="10"/>
        <v>3593805</v>
      </c>
      <c r="P45" s="100">
        <f t="shared" si="10"/>
        <v>512791</v>
      </c>
      <c r="Q45" s="100">
        <f t="shared" si="10"/>
        <v>155851.19999999998</v>
      </c>
      <c r="R45" s="100">
        <f t="shared" si="10"/>
        <v>598844.62165878655</v>
      </c>
      <c r="S45" s="100">
        <f t="shared" si="10"/>
        <v>842127.55</v>
      </c>
      <c r="T45" s="100">
        <f t="shared" si="10"/>
        <v>4705440.6216587862</v>
      </c>
      <c r="U45" s="100">
        <f t="shared" si="10"/>
        <v>5547568.171658786</v>
      </c>
    </row>
    <row r="47" spans="1:21">
      <c r="D47" s="100" t="s">
        <v>856</v>
      </c>
      <c r="M47" s="63" t="s">
        <v>368</v>
      </c>
    </row>
    <row r="48" spans="1:21">
      <c r="M48" s="63" t="s">
        <v>369</v>
      </c>
    </row>
    <row r="49" spans="13:13">
      <c r="M49" s="63" t="s">
        <v>370</v>
      </c>
    </row>
    <row r="50" spans="13:13">
      <c r="M50" s="63" t="s">
        <v>371</v>
      </c>
    </row>
    <row r="51" spans="13:13">
      <c r="M51" s="63" t="s">
        <v>372</v>
      </c>
    </row>
    <row r="52" spans="13:13">
      <c r="M52" s="63"/>
    </row>
    <row r="53" spans="13:13">
      <c r="M53" s="63"/>
    </row>
    <row r="54" spans="13:13">
      <c r="M54" s="63"/>
    </row>
  </sheetData>
  <mergeCells count="10">
    <mergeCell ref="Q2:R2"/>
    <mergeCell ref="S2:U2"/>
    <mergeCell ref="A1:B2"/>
    <mergeCell ref="N1:U1"/>
    <mergeCell ref="A3:B3"/>
    <mergeCell ref="D1:K1"/>
    <mergeCell ref="D2:F2"/>
    <mergeCell ref="G2:H2"/>
    <mergeCell ref="I2:K2"/>
    <mergeCell ref="N2:P2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AS184"/>
  <sheetViews>
    <sheetView workbookViewId="0">
      <pane xSplit="5" ySplit="3" topLeftCell="AR4" activePane="bottomRight" state="frozen"/>
      <selection pane="topRight" activeCell="F1" sqref="F1"/>
      <selection pane="bottomLeft" activeCell="A4" sqref="A4"/>
      <selection pane="bottomRight" activeCell="A2" sqref="A2"/>
    </sheetView>
  </sheetViews>
  <sheetFormatPr defaultColWidth="14.140625" defaultRowHeight="11.25"/>
  <cols>
    <col min="1" max="1" width="30" style="17" customWidth="1"/>
    <col min="2" max="2" width="21.7109375" style="17" customWidth="1"/>
    <col min="3" max="3" width="7.140625" style="98" customWidth="1"/>
    <col min="4" max="4" width="13.85546875" style="99" customWidth="1"/>
    <col min="5" max="5" width="21.5703125" style="17" customWidth="1"/>
    <col min="6" max="6" width="13.85546875" style="20" customWidth="1"/>
    <col min="7" max="7" width="13.42578125" style="20" customWidth="1"/>
    <col min="8" max="8" width="13.42578125" style="24" customWidth="1"/>
    <col min="9" max="9" width="13.5703125" style="1" customWidth="1"/>
    <col min="10" max="10" width="13.5703125" style="21" customWidth="1"/>
    <col min="11" max="11" width="21.85546875" style="13" customWidth="1"/>
    <col min="12" max="12" width="18.7109375" style="223" customWidth="1"/>
    <col min="13" max="13" width="1.5703125" style="341" customWidth="1"/>
    <col min="14" max="14" width="13.85546875" style="20" customWidth="1"/>
    <col min="15" max="15" width="13.42578125" style="20" customWidth="1"/>
    <col min="16" max="16" width="13.42578125" style="24" customWidth="1"/>
    <col min="17" max="17" width="13.5703125" style="1" customWidth="1"/>
    <col min="18" max="18" width="13.5703125" style="21" customWidth="1"/>
    <col min="19" max="19" width="21.85546875" style="13" customWidth="1"/>
    <col min="20" max="20" width="17.42578125" style="368" customWidth="1"/>
    <col min="21" max="21" width="18.7109375" style="223" customWidth="1"/>
    <col min="22" max="22" width="1.140625" style="341" customWidth="1"/>
    <col min="23" max="23" width="13.85546875" style="20" customWidth="1"/>
    <col min="24" max="24" width="13.42578125" style="20" customWidth="1"/>
    <col min="25" max="25" width="13.42578125" style="24" customWidth="1"/>
    <col min="26" max="26" width="13.5703125" style="1" customWidth="1"/>
    <col min="27" max="27" width="13.5703125" style="21" customWidth="1"/>
    <col min="28" max="28" width="21.85546875" style="13" customWidth="1"/>
    <col min="29" max="29" width="18.7109375" style="223" customWidth="1"/>
    <col min="30" max="30" width="1.140625" style="341" customWidth="1"/>
    <col min="31" max="31" width="13.85546875" style="20" customWidth="1"/>
    <col min="32" max="32" width="13.42578125" style="20" customWidth="1"/>
    <col min="33" max="33" width="13.42578125" style="24" customWidth="1"/>
    <col min="34" max="34" width="13.5703125" style="1" customWidth="1"/>
    <col min="35" max="35" width="13.5703125" style="21" customWidth="1"/>
    <col min="36" max="36" width="21.85546875" style="13" customWidth="1"/>
    <col min="37" max="37" width="18.7109375" style="223" customWidth="1"/>
    <col min="38" max="38" width="1.140625" style="341" customWidth="1"/>
    <col min="39" max="39" width="13.85546875" style="20" customWidth="1"/>
    <col min="40" max="40" width="13.42578125" style="20" customWidth="1"/>
    <col min="41" max="41" width="13.42578125" style="24" customWidth="1"/>
    <col min="42" max="42" width="13.5703125" style="1" customWidth="1"/>
    <col min="43" max="43" width="13.5703125" style="21" customWidth="1"/>
    <col min="44" max="44" width="21.85546875" style="13" customWidth="1"/>
    <col min="45" max="45" width="18.7109375" style="223" customWidth="1"/>
    <col min="46" max="16384" width="14.140625" style="13"/>
  </cols>
  <sheetData>
    <row r="1" spans="1:45" s="1" customFormat="1" ht="13.5" customHeight="1" thickBot="1">
      <c r="A1" s="288">
        <v>40287</v>
      </c>
      <c r="B1" s="288"/>
      <c r="C1" s="288"/>
      <c r="D1" s="288"/>
      <c r="E1" s="288"/>
      <c r="F1" s="93" t="s">
        <v>331</v>
      </c>
      <c r="G1" s="93" t="s">
        <v>331</v>
      </c>
      <c r="H1" s="93" t="s">
        <v>331</v>
      </c>
      <c r="I1" s="93" t="s">
        <v>331</v>
      </c>
      <c r="J1" s="93" t="s">
        <v>331</v>
      </c>
      <c r="K1" s="93" t="s">
        <v>331</v>
      </c>
      <c r="L1" s="93" t="s">
        <v>331</v>
      </c>
      <c r="M1" s="334"/>
      <c r="N1" s="93" t="s">
        <v>669</v>
      </c>
      <c r="O1" s="93" t="s">
        <v>669</v>
      </c>
      <c r="P1" s="93" t="s">
        <v>669</v>
      </c>
      <c r="Q1" s="93" t="s">
        <v>669</v>
      </c>
      <c r="R1" s="93" t="s">
        <v>669</v>
      </c>
      <c r="S1" s="93" t="s">
        <v>669</v>
      </c>
      <c r="T1" s="359" t="s">
        <v>669</v>
      </c>
      <c r="U1" s="93" t="s">
        <v>669</v>
      </c>
      <c r="V1" s="334"/>
      <c r="W1" s="93" t="s">
        <v>674</v>
      </c>
      <c r="X1" s="93" t="s">
        <v>674</v>
      </c>
      <c r="Y1" s="93" t="s">
        <v>674</v>
      </c>
      <c r="Z1" s="93" t="s">
        <v>674</v>
      </c>
      <c r="AA1" s="93" t="s">
        <v>674</v>
      </c>
      <c r="AB1" s="93" t="s">
        <v>674</v>
      </c>
      <c r="AC1" s="93" t="s">
        <v>674</v>
      </c>
      <c r="AD1" s="334"/>
      <c r="AE1" s="93" t="s">
        <v>776</v>
      </c>
      <c r="AF1" s="93" t="s">
        <v>776</v>
      </c>
      <c r="AG1" s="93" t="s">
        <v>776</v>
      </c>
      <c r="AH1" s="93" t="s">
        <v>776</v>
      </c>
      <c r="AI1" s="93" t="s">
        <v>776</v>
      </c>
      <c r="AJ1" s="93" t="s">
        <v>776</v>
      </c>
      <c r="AK1" s="93" t="s">
        <v>776</v>
      </c>
      <c r="AL1" s="334"/>
      <c r="AM1" s="93" t="s">
        <v>801</v>
      </c>
      <c r="AN1" s="93" t="s">
        <v>801</v>
      </c>
      <c r="AO1" s="93" t="s">
        <v>801</v>
      </c>
      <c r="AP1" s="93" t="s">
        <v>801</v>
      </c>
      <c r="AQ1" s="93" t="s">
        <v>801</v>
      </c>
      <c r="AR1" s="93" t="s">
        <v>801</v>
      </c>
      <c r="AS1" s="93" t="s">
        <v>801</v>
      </c>
    </row>
    <row r="2" spans="1:45" s="1" customFormat="1" ht="63.75" customHeight="1">
      <c r="A2" s="14" t="s">
        <v>30</v>
      </c>
      <c r="B2" s="3" t="s">
        <v>0</v>
      </c>
      <c r="C2" s="96" t="s">
        <v>311</v>
      </c>
      <c r="D2" s="97" t="s">
        <v>329</v>
      </c>
      <c r="E2" s="2" t="s">
        <v>78</v>
      </c>
      <c r="F2" s="72" t="s">
        <v>668</v>
      </c>
      <c r="G2" s="91" t="s">
        <v>323</v>
      </c>
      <c r="H2" s="238" t="s">
        <v>660</v>
      </c>
      <c r="I2" s="2" t="s">
        <v>1</v>
      </c>
      <c r="J2" s="22" t="s">
        <v>2</v>
      </c>
      <c r="K2" s="2" t="s">
        <v>3</v>
      </c>
      <c r="L2" s="219" t="s">
        <v>109</v>
      </c>
      <c r="M2" s="335"/>
      <c r="N2" s="72" t="s">
        <v>668</v>
      </c>
      <c r="O2" s="91" t="s">
        <v>323</v>
      </c>
      <c r="P2" s="238" t="s">
        <v>660</v>
      </c>
      <c r="Q2" s="2" t="s">
        <v>1</v>
      </c>
      <c r="R2" s="22" t="s">
        <v>2</v>
      </c>
      <c r="S2" s="2" t="s">
        <v>3</v>
      </c>
      <c r="T2" s="360" t="s">
        <v>334</v>
      </c>
      <c r="U2" s="219" t="s">
        <v>109</v>
      </c>
      <c r="V2" s="335"/>
      <c r="W2" s="72" t="s">
        <v>668</v>
      </c>
      <c r="X2" s="91" t="s">
        <v>323</v>
      </c>
      <c r="Y2" s="238" t="s">
        <v>660</v>
      </c>
      <c r="Z2" s="2" t="s">
        <v>1</v>
      </c>
      <c r="AA2" s="22" t="s">
        <v>2</v>
      </c>
      <c r="AB2" s="2" t="s">
        <v>3</v>
      </c>
      <c r="AC2" s="219" t="s">
        <v>109</v>
      </c>
      <c r="AD2" s="335"/>
      <c r="AE2" s="72" t="s">
        <v>668</v>
      </c>
      <c r="AF2" s="91" t="s">
        <v>323</v>
      </c>
      <c r="AG2" s="238" t="s">
        <v>660</v>
      </c>
      <c r="AH2" s="2" t="s">
        <v>1</v>
      </c>
      <c r="AI2" s="22" t="s">
        <v>2</v>
      </c>
      <c r="AJ2" s="2" t="s">
        <v>3</v>
      </c>
      <c r="AK2" s="219" t="s">
        <v>109</v>
      </c>
      <c r="AL2" s="335"/>
      <c r="AM2" s="72" t="s">
        <v>668</v>
      </c>
      <c r="AN2" s="91" t="s">
        <v>323</v>
      </c>
      <c r="AO2" s="238" t="s">
        <v>660</v>
      </c>
      <c r="AP2" s="2" t="s">
        <v>1</v>
      </c>
      <c r="AQ2" s="22" t="s">
        <v>2</v>
      </c>
      <c r="AR2" s="2" t="s">
        <v>3</v>
      </c>
      <c r="AS2" s="219" t="s">
        <v>109</v>
      </c>
    </row>
    <row r="3" spans="1:45" s="1" customFormat="1" ht="12" customHeight="1">
      <c r="A3" s="342"/>
      <c r="B3" s="343"/>
      <c r="C3" s="344"/>
      <c r="D3" s="345"/>
      <c r="E3" s="346"/>
      <c r="F3" s="19" t="s">
        <v>667</v>
      </c>
      <c r="G3" s="23" t="s">
        <v>6</v>
      </c>
      <c r="H3" s="239"/>
      <c r="I3" s="4" t="s">
        <v>6</v>
      </c>
      <c r="J3" s="23" t="s">
        <v>6</v>
      </c>
      <c r="K3" s="4"/>
      <c r="L3" s="347"/>
      <c r="M3" s="348"/>
      <c r="N3" s="19" t="s">
        <v>667</v>
      </c>
      <c r="O3" s="23" t="s">
        <v>6</v>
      </c>
      <c r="P3" s="239"/>
      <c r="Q3" s="4" t="s">
        <v>6</v>
      </c>
      <c r="R3" s="23" t="s">
        <v>6</v>
      </c>
      <c r="S3" s="4"/>
      <c r="T3" s="361"/>
      <c r="U3" s="347" t="s">
        <v>7</v>
      </c>
      <c r="V3" s="348"/>
      <c r="W3" s="19" t="s">
        <v>667</v>
      </c>
      <c r="X3" s="23" t="s">
        <v>6</v>
      </c>
      <c r="Y3" s="239"/>
      <c r="Z3" s="4" t="s">
        <v>6</v>
      </c>
      <c r="AA3" s="23" t="s">
        <v>6</v>
      </c>
      <c r="AB3" s="4"/>
      <c r="AC3" s="347" t="s">
        <v>7</v>
      </c>
      <c r="AD3" s="348"/>
      <c r="AE3" s="19" t="s">
        <v>667</v>
      </c>
      <c r="AF3" s="23" t="s">
        <v>6</v>
      </c>
      <c r="AG3" s="239"/>
      <c r="AH3" s="4" t="s">
        <v>6</v>
      </c>
      <c r="AI3" s="23" t="s">
        <v>6</v>
      </c>
      <c r="AJ3" s="4"/>
      <c r="AK3" s="347" t="s">
        <v>7</v>
      </c>
      <c r="AL3" s="348"/>
      <c r="AM3" s="19" t="s">
        <v>667</v>
      </c>
      <c r="AN3" s="23" t="s">
        <v>6</v>
      </c>
      <c r="AO3" s="239"/>
      <c r="AP3" s="4" t="s">
        <v>6</v>
      </c>
      <c r="AQ3" s="23" t="s">
        <v>6</v>
      </c>
      <c r="AR3" s="4"/>
      <c r="AS3" s="347" t="s">
        <v>7</v>
      </c>
    </row>
    <row r="4" spans="1:45" ht="12" customHeight="1">
      <c r="A4" s="5" t="s">
        <v>590</v>
      </c>
      <c r="B4" s="5" t="s">
        <v>591</v>
      </c>
      <c r="C4" s="5" t="s">
        <v>11</v>
      </c>
      <c r="D4" s="5" t="s">
        <v>636</v>
      </c>
      <c r="E4" s="5" t="s">
        <v>661</v>
      </c>
      <c r="F4" s="9">
        <v>38400</v>
      </c>
      <c r="G4" s="7">
        <v>1000</v>
      </c>
      <c r="H4" s="240">
        <v>0.2</v>
      </c>
      <c r="I4" s="7">
        <v>0</v>
      </c>
      <c r="J4" s="7">
        <v>0</v>
      </c>
      <c r="K4" s="92"/>
      <c r="L4" s="220">
        <f>F4+G4+I4+J4</f>
        <v>39400</v>
      </c>
      <c r="M4" s="336"/>
      <c r="N4" s="9">
        <v>0</v>
      </c>
      <c r="O4" s="7">
        <v>0</v>
      </c>
      <c r="P4" s="240">
        <v>0</v>
      </c>
      <c r="Q4" s="7">
        <v>0</v>
      </c>
      <c r="R4" s="7">
        <v>0</v>
      </c>
      <c r="S4" s="92"/>
      <c r="T4" s="362">
        <v>1</v>
      </c>
      <c r="U4" s="220">
        <f>N4+O4+Q4+R4</f>
        <v>0</v>
      </c>
      <c r="V4" s="336"/>
      <c r="W4" s="9">
        <v>0</v>
      </c>
      <c r="X4" s="7">
        <v>0</v>
      </c>
      <c r="Y4" s="240">
        <v>0</v>
      </c>
      <c r="Z4" s="7">
        <v>0</v>
      </c>
      <c r="AA4" s="7">
        <v>0</v>
      </c>
      <c r="AB4" s="92"/>
      <c r="AC4" s="220">
        <f>W4+X4+Z4+AA4</f>
        <v>0</v>
      </c>
      <c r="AD4" s="336"/>
      <c r="AE4" s="9">
        <v>0</v>
      </c>
      <c r="AF4" s="7">
        <v>0</v>
      </c>
      <c r="AG4" s="240">
        <v>0</v>
      </c>
      <c r="AH4" s="7">
        <v>0</v>
      </c>
      <c r="AI4" s="7">
        <v>0</v>
      </c>
      <c r="AJ4" s="92"/>
      <c r="AK4" s="220">
        <f>AE4+AF4+AH4+AI4</f>
        <v>0</v>
      </c>
      <c r="AL4" s="336"/>
      <c r="AM4" s="9">
        <v>0</v>
      </c>
      <c r="AN4" s="7">
        <v>0</v>
      </c>
      <c r="AO4" s="240">
        <v>0</v>
      </c>
      <c r="AP4" s="7">
        <v>0</v>
      </c>
      <c r="AQ4" s="7">
        <v>0</v>
      </c>
      <c r="AR4" s="92"/>
      <c r="AS4" s="220">
        <f>AM4+AN4+AP4+AQ4</f>
        <v>0</v>
      </c>
    </row>
    <row r="5" spans="1:45" ht="12" customHeight="1">
      <c r="A5" s="5" t="s">
        <v>590</v>
      </c>
      <c r="B5" s="5" t="s">
        <v>592</v>
      </c>
      <c r="C5" s="5" t="s">
        <v>49</v>
      </c>
      <c r="D5" s="5" t="s">
        <v>637</v>
      </c>
      <c r="E5" s="5" t="s">
        <v>661</v>
      </c>
      <c r="F5" s="9">
        <v>47300</v>
      </c>
      <c r="G5" s="7">
        <v>1500</v>
      </c>
      <c r="H5" s="240">
        <v>0.36</v>
      </c>
      <c r="I5" s="7">
        <v>0</v>
      </c>
      <c r="J5" s="7">
        <v>0</v>
      </c>
      <c r="K5" s="92"/>
      <c r="L5" s="220">
        <f>F5+G5+I5+J5</f>
        <v>48800</v>
      </c>
      <c r="M5" s="336"/>
      <c r="N5" s="9">
        <v>46500</v>
      </c>
      <c r="O5" s="7">
        <v>1100</v>
      </c>
      <c r="P5" s="240">
        <v>0.35</v>
      </c>
      <c r="Q5" s="7">
        <v>0</v>
      </c>
      <c r="R5" s="7">
        <v>0</v>
      </c>
      <c r="S5" s="92"/>
      <c r="T5" s="362">
        <v>1</v>
      </c>
      <c r="U5" s="220">
        <f>N5+O5+Q5+R5</f>
        <v>47600</v>
      </c>
      <c r="V5" s="336"/>
      <c r="W5" s="9">
        <v>57200</v>
      </c>
      <c r="X5" s="7">
        <v>2600</v>
      </c>
      <c r="Y5" s="240">
        <v>0.42</v>
      </c>
      <c r="Z5" s="7">
        <v>0</v>
      </c>
      <c r="AA5" s="7">
        <v>0</v>
      </c>
      <c r="AB5" s="92"/>
      <c r="AC5" s="220">
        <f>W5+X5+Z5+AA5</f>
        <v>59800</v>
      </c>
      <c r="AD5" s="336"/>
      <c r="AE5" s="9">
        <v>0</v>
      </c>
      <c r="AF5" s="7">
        <v>0</v>
      </c>
      <c r="AG5" s="240">
        <v>0</v>
      </c>
      <c r="AH5" s="7">
        <v>0</v>
      </c>
      <c r="AI5" s="7">
        <v>0</v>
      </c>
      <c r="AJ5" s="92"/>
      <c r="AK5" s="220">
        <f>AE5+AF5+AH5+AI5</f>
        <v>0</v>
      </c>
      <c r="AL5" s="336"/>
      <c r="AM5" s="9">
        <v>0</v>
      </c>
      <c r="AN5" s="7">
        <v>0</v>
      </c>
      <c r="AO5" s="240">
        <v>0</v>
      </c>
      <c r="AP5" s="7">
        <v>0</v>
      </c>
      <c r="AQ5" s="7">
        <v>0</v>
      </c>
      <c r="AR5" s="92"/>
      <c r="AS5" s="220">
        <f>AM5+AN5+AP5+AQ5</f>
        <v>0</v>
      </c>
    </row>
    <row r="6" spans="1:45" ht="12" customHeight="1">
      <c r="A6" s="5" t="s">
        <v>590</v>
      </c>
      <c r="B6" s="5" t="s">
        <v>593</v>
      </c>
      <c r="C6" s="5" t="s">
        <v>49</v>
      </c>
      <c r="D6" s="5" t="s">
        <v>637</v>
      </c>
      <c r="E6" s="5" t="s">
        <v>26</v>
      </c>
      <c r="F6" s="235">
        <v>88300</v>
      </c>
      <c r="G6" s="7">
        <v>1500</v>
      </c>
      <c r="H6" s="240">
        <v>0.44</v>
      </c>
      <c r="I6" s="7">
        <v>0</v>
      </c>
      <c r="J6" s="7">
        <v>0</v>
      </c>
      <c r="K6" s="92"/>
      <c r="L6" s="220">
        <f>F6+G6+I6+J6</f>
        <v>89800</v>
      </c>
      <c r="M6" s="336"/>
      <c r="N6" s="235">
        <v>128400</v>
      </c>
      <c r="O6" s="7">
        <v>4000</v>
      </c>
      <c r="P6" s="240">
        <v>0.63</v>
      </c>
      <c r="Q6" s="7">
        <v>0</v>
      </c>
      <c r="R6" s="7">
        <v>0</v>
      </c>
      <c r="S6" s="92"/>
      <c r="T6" s="362">
        <v>1</v>
      </c>
      <c r="U6" s="220">
        <f>N6+O6+Q6+R6</f>
        <v>132400</v>
      </c>
      <c r="V6" s="336"/>
      <c r="W6" s="235">
        <v>100600</v>
      </c>
      <c r="X6" s="7">
        <v>2600</v>
      </c>
      <c r="Y6" s="240">
        <v>0.49</v>
      </c>
      <c r="Z6" s="7">
        <v>7000</v>
      </c>
      <c r="AA6" s="7">
        <v>0</v>
      </c>
      <c r="AB6" s="92"/>
      <c r="AC6" s="220">
        <f>W6+X6+Z6+AA6</f>
        <v>110200</v>
      </c>
      <c r="AD6" s="336"/>
      <c r="AE6" s="9">
        <v>18400</v>
      </c>
      <c r="AF6" s="7">
        <v>0</v>
      </c>
      <c r="AG6" s="240">
        <v>0.77</v>
      </c>
      <c r="AH6" s="7">
        <v>0</v>
      </c>
      <c r="AI6" s="7">
        <v>0</v>
      </c>
      <c r="AJ6" s="92"/>
      <c r="AK6" s="220">
        <f>AE6+AF6+AH6+AI6</f>
        <v>18400</v>
      </c>
      <c r="AL6" s="336"/>
      <c r="AM6" s="9">
        <v>0</v>
      </c>
      <c r="AN6" s="7">
        <v>0</v>
      </c>
      <c r="AO6" s="240">
        <v>0</v>
      </c>
      <c r="AP6" s="7">
        <v>0</v>
      </c>
      <c r="AQ6" s="7">
        <v>0</v>
      </c>
      <c r="AR6" s="92"/>
      <c r="AS6" s="220">
        <f>AM6+AN6+AP6+AQ6</f>
        <v>0</v>
      </c>
    </row>
    <row r="7" spans="1:45" ht="12" customHeight="1" thickBot="1">
      <c r="A7" s="253"/>
      <c r="B7" s="250"/>
      <c r="C7" s="251"/>
      <c r="D7" s="252"/>
      <c r="E7" s="5"/>
      <c r="F7" s="9"/>
      <c r="G7" s="7"/>
      <c r="H7" s="240"/>
      <c r="I7" s="7"/>
      <c r="J7" s="7"/>
      <c r="K7" s="92"/>
      <c r="L7" s="220">
        <f>F7+G7+I7+J7</f>
        <v>0</v>
      </c>
      <c r="M7" s="336"/>
      <c r="N7" s="9"/>
      <c r="O7" s="7"/>
      <c r="P7" s="240"/>
      <c r="Q7" s="7"/>
      <c r="R7" s="7"/>
      <c r="S7" s="92"/>
      <c r="T7" s="362">
        <v>1</v>
      </c>
      <c r="U7" s="220">
        <f>N7+O7+Q7+R7</f>
        <v>0</v>
      </c>
      <c r="V7" s="336"/>
      <c r="W7" s="9"/>
      <c r="X7" s="7"/>
      <c r="Y7" s="240"/>
      <c r="Z7" s="7"/>
      <c r="AA7" s="7"/>
      <c r="AB7" s="92"/>
      <c r="AC7" s="220">
        <f>W7+X7+Z7+AA7</f>
        <v>0</v>
      </c>
      <c r="AD7" s="336"/>
      <c r="AE7" s="9"/>
      <c r="AF7" s="7"/>
      <c r="AG7" s="240"/>
      <c r="AH7" s="7"/>
      <c r="AI7" s="7"/>
      <c r="AJ7" s="92"/>
      <c r="AK7" s="220"/>
      <c r="AL7" s="336"/>
      <c r="AM7" s="9"/>
      <c r="AN7" s="7"/>
      <c r="AO7" s="240"/>
      <c r="AP7" s="7"/>
      <c r="AQ7" s="7"/>
      <c r="AR7" s="92"/>
      <c r="AS7" s="220"/>
    </row>
    <row r="8" spans="1:45" ht="12" customHeight="1" thickBot="1">
      <c r="A8" s="254" t="s">
        <v>590</v>
      </c>
      <c r="B8" s="255" t="s">
        <v>14</v>
      </c>
      <c r="C8" s="256"/>
      <c r="D8" s="257"/>
      <c r="E8" s="16"/>
      <c r="F8" s="11">
        <f>SUM(F4:F7)</f>
        <v>174000</v>
      </c>
      <c r="G8" s="12">
        <f>SUM(G4:G7)</f>
        <v>4000</v>
      </c>
      <c r="H8" s="241">
        <f>SUM(H4:H7)</f>
        <v>1</v>
      </c>
      <c r="I8" s="12">
        <f>SUM(I4:I7)</f>
        <v>0</v>
      </c>
      <c r="J8" s="12">
        <f>SUM(J4:J7)</f>
        <v>0</v>
      </c>
      <c r="K8" s="12"/>
      <c r="L8" s="218">
        <f>SUM(L4:L7)</f>
        <v>178000</v>
      </c>
      <c r="M8" s="334"/>
      <c r="N8" s="11">
        <f>SUM(N4:N7)</f>
        <v>174900</v>
      </c>
      <c r="O8" s="12">
        <f>SUM(O4:O7)</f>
        <v>5100</v>
      </c>
      <c r="P8" s="241">
        <f>SUM(P4:P7)</f>
        <v>0.98</v>
      </c>
      <c r="Q8" s="12">
        <f>SUM(Q4:Q7)</f>
        <v>0</v>
      </c>
      <c r="R8" s="12">
        <f>SUM(R4:R7)</f>
        <v>0</v>
      </c>
      <c r="S8" s="12"/>
      <c r="T8" s="363"/>
      <c r="U8" s="218">
        <f>SUM(U4:U7)</f>
        <v>180000</v>
      </c>
      <c r="V8" s="334"/>
      <c r="W8" s="11">
        <f>SUM(W4:W7)</f>
        <v>157800</v>
      </c>
      <c r="X8" s="12">
        <f>SUM(X4:X7)</f>
        <v>5200</v>
      </c>
      <c r="Y8" s="241">
        <f>SUM(Y4:Y7)</f>
        <v>0.90999999999999992</v>
      </c>
      <c r="Z8" s="12">
        <f>SUM(Z4:Z7)</f>
        <v>7000</v>
      </c>
      <c r="AA8" s="12">
        <f>SUM(AA4:AA7)</f>
        <v>0</v>
      </c>
      <c r="AB8" s="12"/>
      <c r="AC8" s="218">
        <f>SUM(AC4:AC7)</f>
        <v>170000</v>
      </c>
      <c r="AD8" s="334"/>
      <c r="AE8" s="11">
        <f>SUM(AE4:AE7)</f>
        <v>18400</v>
      </c>
      <c r="AF8" s="12">
        <f>SUM(AF4:AF7)</f>
        <v>0</v>
      </c>
      <c r="AG8" s="241">
        <f>SUM(AG4:AG7)</f>
        <v>0.77</v>
      </c>
      <c r="AH8" s="12">
        <f>SUM(AH4:AH7)</f>
        <v>0</v>
      </c>
      <c r="AI8" s="12">
        <f>SUM(AI4:AI7)</f>
        <v>0</v>
      </c>
      <c r="AJ8" s="12"/>
      <c r="AK8" s="218">
        <f>SUM(AK4:AK7)</f>
        <v>18400</v>
      </c>
      <c r="AL8" s="334"/>
      <c r="AM8" s="11">
        <f>SUM(AM4:AM7)</f>
        <v>0</v>
      </c>
      <c r="AN8" s="12">
        <f>SUM(AN4:AN7)</f>
        <v>0</v>
      </c>
      <c r="AO8" s="241">
        <f>SUM(AO4:AO7)</f>
        <v>0</v>
      </c>
      <c r="AP8" s="12">
        <f>SUM(AP4:AP7)</f>
        <v>0</v>
      </c>
      <c r="AQ8" s="12">
        <f>SUM(AQ4:AQ7)</f>
        <v>0</v>
      </c>
      <c r="AR8" s="12"/>
      <c r="AS8" s="218">
        <f>SUM(AS4:AS7)</f>
        <v>0</v>
      </c>
    </row>
    <row r="9" spans="1:45" ht="12" customHeight="1">
      <c r="A9" s="495"/>
      <c r="B9" s="258"/>
      <c r="C9" s="560"/>
      <c r="D9" s="259"/>
      <c r="E9" s="225"/>
      <c r="F9" s="227"/>
      <c r="G9" s="226"/>
      <c r="H9" s="242"/>
      <c r="I9" s="226"/>
      <c r="J9" s="226"/>
      <c r="K9" s="226"/>
      <c r="L9" s="228"/>
      <c r="M9" s="337"/>
      <c r="N9" s="227"/>
      <c r="O9" s="226"/>
      <c r="P9" s="242"/>
      <c r="Q9" s="226"/>
      <c r="R9" s="226"/>
      <c r="S9" s="226"/>
      <c r="T9" s="364"/>
      <c r="U9" s="228"/>
      <c r="V9" s="337"/>
      <c r="W9" s="227"/>
      <c r="X9" s="226"/>
      <c r="Y9" s="242"/>
      <c r="Z9" s="226"/>
      <c r="AA9" s="226"/>
      <c r="AB9" s="226"/>
      <c r="AC9" s="228"/>
      <c r="AD9" s="337"/>
      <c r="AE9" s="227"/>
      <c r="AF9" s="226"/>
      <c r="AG9" s="242"/>
      <c r="AH9" s="226"/>
      <c r="AI9" s="226"/>
      <c r="AJ9" s="226"/>
      <c r="AK9" s="228"/>
      <c r="AL9" s="337"/>
      <c r="AM9" s="227"/>
      <c r="AN9" s="226"/>
      <c r="AO9" s="242"/>
      <c r="AP9" s="226"/>
      <c r="AQ9" s="226"/>
      <c r="AR9" s="226"/>
      <c r="AS9" s="228"/>
    </row>
    <row r="10" spans="1:45" ht="12" customHeight="1">
      <c r="A10" s="462" t="s">
        <v>821</v>
      </c>
      <c r="B10" s="5" t="s">
        <v>820</v>
      </c>
      <c r="C10" s="561" t="s">
        <v>52</v>
      </c>
      <c r="D10" s="259"/>
      <c r="E10" s="5" t="s">
        <v>661</v>
      </c>
      <c r="F10" s="9">
        <v>0</v>
      </c>
      <c r="G10" s="7">
        <v>0</v>
      </c>
      <c r="H10" s="240">
        <v>0</v>
      </c>
      <c r="I10" s="7">
        <v>0</v>
      </c>
      <c r="J10" s="7">
        <v>0</v>
      </c>
      <c r="K10" s="226"/>
      <c r="L10" s="228"/>
      <c r="M10" s="337"/>
      <c r="N10" s="227"/>
      <c r="O10" s="226"/>
      <c r="P10" s="242"/>
      <c r="Q10" s="226"/>
      <c r="R10" s="226"/>
      <c r="S10" s="226"/>
      <c r="T10" s="364"/>
      <c r="U10" s="220">
        <f t="shared" ref="U10:U16" si="0">O10+P10+R10+S10</f>
        <v>0</v>
      </c>
      <c r="V10" s="337"/>
      <c r="W10" s="227"/>
      <c r="X10" s="226"/>
      <c r="Y10" s="242"/>
      <c r="Z10" s="226"/>
      <c r="AA10" s="226"/>
      <c r="AB10" s="226"/>
      <c r="AC10" s="220">
        <f t="shared" ref="AC10:AC16" si="1">W10+X10+Z10+AA10</f>
        <v>0</v>
      </c>
      <c r="AD10" s="337"/>
      <c r="AE10" s="9">
        <v>28000</v>
      </c>
      <c r="AF10" s="7">
        <v>1500</v>
      </c>
      <c r="AG10" s="240">
        <v>0.25</v>
      </c>
      <c r="AH10" s="226"/>
      <c r="AI10" s="226"/>
      <c r="AJ10" s="226"/>
      <c r="AK10" s="220">
        <f t="shared" ref="AK10:AK16" si="2">AE10+AF10+AH10+AI10</f>
        <v>29500</v>
      </c>
      <c r="AL10" s="337"/>
      <c r="AM10" s="9">
        <v>23000</v>
      </c>
      <c r="AN10" s="7"/>
      <c r="AO10" s="240">
        <v>0.25</v>
      </c>
      <c r="AP10" s="226"/>
      <c r="AQ10" s="7">
        <v>0</v>
      </c>
      <c r="AR10" s="226"/>
      <c r="AS10" s="220">
        <f t="shared" ref="AS10:AS16" si="3">AM10+AN10+AP10+AQ10</f>
        <v>23000</v>
      </c>
    </row>
    <row r="11" spans="1:45" ht="12" customHeight="1">
      <c r="A11" s="462" t="s">
        <v>821</v>
      </c>
      <c r="B11" s="5" t="s">
        <v>620</v>
      </c>
      <c r="C11" s="561" t="s">
        <v>200</v>
      </c>
      <c r="D11" s="259"/>
      <c r="E11" s="5" t="s">
        <v>661</v>
      </c>
      <c r="F11" s="9">
        <v>0</v>
      </c>
      <c r="G11" s="7">
        <v>0</v>
      </c>
      <c r="H11" s="240">
        <v>0</v>
      </c>
      <c r="I11" s="7">
        <v>0</v>
      </c>
      <c r="J11" s="7">
        <v>0</v>
      </c>
      <c r="K11" s="226"/>
      <c r="L11" s="228"/>
      <c r="M11" s="337"/>
      <c r="N11" s="227"/>
      <c r="O11" s="226"/>
      <c r="P11" s="242"/>
      <c r="Q11" s="226"/>
      <c r="R11" s="226"/>
      <c r="S11" s="226"/>
      <c r="T11" s="364"/>
      <c r="U11" s="220">
        <f t="shared" si="0"/>
        <v>0</v>
      </c>
      <c r="V11" s="337"/>
      <c r="W11" s="227"/>
      <c r="X11" s="226"/>
      <c r="Y11" s="242"/>
      <c r="Z11" s="226"/>
      <c r="AA11" s="226"/>
      <c r="AB11" s="226"/>
      <c r="AC11" s="220">
        <f t="shared" si="1"/>
        <v>0</v>
      </c>
      <c r="AD11" s="337"/>
      <c r="AE11" s="9">
        <v>31000</v>
      </c>
      <c r="AF11" s="7">
        <v>3000</v>
      </c>
      <c r="AG11" s="240">
        <v>0.15</v>
      </c>
      <c r="AH11" s="226"/>
      <c r="AI11" s="226"/>
      <c r="AJ11" s="226"/>
      <c r="AK11" s="220">
        <f t="shared" si="2"/>
        <v>34000</v>
      </c>
      <c r="AL11" s="337"/>
      <c r="AM11" s="9">
        <v>98380</v>
      </c>
      <c r="AN11" s="7">
        <v>3000</v>
      </c>
      <c r="AO11" s="240">
        <v>0.15</v>
      </c>
      <c r="AP11" s="226"/>
      <c r="AQ11" s="7">
        <v>0</v>
      </c>
      <c r="AR11" s="226"/>
      <c r="AS11" s="220">
        <f t="shared" si="3"/>
        <v>101380</v>
      </c>
    </row>
    <row r="12" spans="1:45" ht="12" customHeight="1">
      <c r="A12" s="462" t="s">
        <v>821</v>
      </c>
      <c r="B12" s="5" t="s">
        <v>73</v>
      </c>
      <c r="C12" s="561" t="s">
        <v>45</v>
      </c>
      <c r="D12" s="259"/>
      <c r="E12" s="5" t="s">
        <v>661</v>
      </c>
      <c r="F12" s="9">
        <v>0</v>
      </c>
      <c r="G12" s="7">
        <v>0</v>
      </c>
      <c r="H12" s="240">
        <v>0</v>
      </c>
      <c r="I12" s="7">
        <v>0</v>
      </c>
      <c r="J12" s="7">
        <v>0</v>
      </c>
      <c r="K12" s="226"/>
      <c r="L12" s="228"/>
      <c r="M12" s="337"/>
      <c r="N12" s="227"/>
      <c r="O12" s="226"/>
      <c r="P12" s="242"/>
      <c r="Q12" s="226"/>
      <c r="R12" s="226"/>
      <c r="S12" s="226"/>
      <c r="T12" s="364"/>
      <c r="U12" s="220">
        <f t="shared" si="0"/>
        <v>0</v>
      </c>
      <c r="V12" s="337"/>
      <c r="W12" s="227"/>
      <c r="X12" s="226"/>
      <c r="Y12" s="242"/>
      <c r="Z12" s="226"/>
      <c r="AA12" s="226"/>
      <c r="AB12" s="226"/>
      <c r="AC12" s="220">
        <f t="shared" si="1"/>
        <v>0</v>
      </c>
      <c r="AD12" s="337"/>
      <c r="AE12" s="9">
        <v>27000</v>
      </c>
      <c r="AF12" s="7">
        <v>4500</v>
      </c>
      <c r="AG12" s="240">
        <v>0.1</v>
      </c>
      <c r="AH12" s="226"/>
      <c r="AI12" s="226"/>
      <c r="AJ12" s="226"/>
      <c r="AK12" s="220">
        <f t="shared" si="2"/>
        <v>31500</v>
      </c>
      <c r="AL12" s="337"/>
      <c r="AM12" s="9">
        <v>29500</v>
      </c>
      <c r="AN12" s="7">
        <v>4500</v>
      </c>
      <c r="AO12" s="240">
        <v>0.1</v>
      </c>
      <c r="AP12" s="226"/>
      <c r="AQ12" s="7">
        <v>0</v>
      </c>
      <c r="AR12" s="226"/>
      <c r="AS12" s="220">
        <f t="shared" si="3"/>
        <v>34000</v>
      </c>
    </row>
    <row r="13" spans="1:45" ht="12" customHeight="1">
      <c r="A13" s="462" t="s">
        <v>821</v>
      </c>
      <c r="B13" s="5" t="s">
        <v>622</v>
      </c>
      <c r="C13" s="561" t="s">
        <v>45</v>
      </c>
      <c r="D13" s="259"/>
      <c r="E13" s="5" t="s">
        <v>661</v>
      </c>
      <c r="F13" s="9">
        <v>0</v>
      </c>
      <c r="G13" s="7">
        <v>0</v>
      </c>
      <c r="H13" s="240">
        <v>0</v>
      </c>
      <c r="I13" s="7">
        <v>0</v>
      </c>
      <c r="J13" s="7">
        <v>0</v>
      </c>
      <c r="K13" s="226"/>
      <c r="L13" s="228"/>
      <c r="M13" s="337"/>
      <c r="N13" s="227"/>
      <c r="O13" s="226"/>
      <c r="P13" s="242"/>
      <c r="Q13" s="226"/>
      <c r="R13" s="226"/>
      <c r="S13" s="226"/>
      <c r="T13" s="364"/>
      <c r="U13" s="220">
        <f t="shared" si="0"/>
        <v>0</v>
      </c>
      <c r="V13" s="337"/>
      <c r="W13" s="227"/>
      <c r="X13" s="226"/>
      <c r="Y13" s="242"/>
      <c r="Z13" s="226"/>
      <c r="AA13" s="226"/>
      <c r="AB13" s="226"/>
      <c r="AC13" s="220">
        <f t="shared" si="1"/>
        <v>0</v>
      </c>
      <c r="AD13" s="337"/>
      <c r="AE13" s="9">
        <v>48400</v>
      </c>
      <c r="AF13" s="7"/>
      <c r="AG13" s="240">
        <v>0.3</v>
      </c>
      <c r="AH13" s="226"/>
      <c r="AI13" s="226"/>
      <c r="AJ13" s="226"/>
      <c r="AK13" s="220">
        <f t="shared" si="2"/>
        <v>48400</v>
      </c>
      <c r="AL13" s="337"/>
      <c r="AM13" s="9">
        <v>45000</v>
      </c>
      <c r="AN13" s="7">
        <v>0</v>
      </c>
      <c r="AO13" s="240">
        <v>0.3</v>
      </c>
      <c r="AP13" s="226"/>
      <c r="AQ13" s="7">
        <v>0</v>
      </c>
      <c r="AR13" s="226"/>
      <c r="AS13" s="220">
        <f t="shared" si="3"/>
        <v>45000</v>
      </c>
    </row>
    <row r="14" spans="1:45" ht="12" customHeight="1">
      <c r="A14" s="462" t="s">
        <v>821</v>
      </c>
      <c r="B14" s="5" t="s">
        <v>623</v>
      </c>
      <c r="C14" s="561" t="s">
        <v>45</v>
      </c>
      <c r="D14" s="259"/>
      <c r="E14" s="5" t="s">
        <v>661</v>
      </c>
      <c r="F14" s="9">
        <v>0</v>
      </c>
      <c r="G14" s="7">
        <v>0</v>
      </c>
      <c r="H14" s="240">
        <v>0</v>
      </c>
      <c r="I14" s="7">
        <v>0</v>
      </c>
      <c r="J14" s="7">
        <v>0</v>
      </c>
      <c r="K14" s="226"/>
      <c r="L14" s="228"/>
      <c r="M14" s="337"/>
      <c r="N14" s="227"/>
      <c r="O14" s="226"/>
      <c r="P14" s="242"/>
      <c r="Q14" s="226"/>
      <c r="R14" s="226"/>
      <c r="S14" s="226"/>
      <c r="T14" s="364"/>
      <c r="U14" s="220">
        <f t="shared" si="0"/>
        <v>0</v>
      </c>
      <c r="V14" s="337"/>
      <c r="W14" s="227"/>
      <c r="X14" s="226"/>
      <c r="Y14" s="242"/>
      <c r="Z14" s="226"/>
      <c r="AA14" s="226"/>
      <c r="AB14" s="226"/>
      <c r="AC14" s="220">
        <f t="shared" si="1"/>
        <v>0</v>
      </c>
      <c r="AD14" s="337"/>
      <c r="AE14" s="9">
        <v>53400</v>
      </c>
      <c r="AF14" s="7"/>
      <c r="AG14" s="240">
        <v>0.35</v>
      </c>
      <c r="AH14" s="226"/>
      <c r="AI14" s="226"/>
      <c r="AJ14" s="226"/>
      <c r="AK14" s="220">
        <f t="shared" si="2"/>
        <v>53400</v>
      </c>
      <c r="AL14" s="337"/>
      <c r="AM14" s="9">
        <v>36000</v>
      </c>
      <c r="AN14" s="7">
        <v>0</v>
      </c>
      <c r="AO14" s="240">
        <v>0.35</v>
      </c>
      <c r="AP14" s="226"/>
      <c r="AQ14" s="7">
        <v>0</v>
      </c>
      <c r="AR14" s="226"/>
      <c r="AS14" s="220">
        <f t="shared" si="3"/>
        <v>36000</v>
      </c>
    </row>
    <row r="15" spans="1:45" ht="12" customHeight="1">
      <c r="A15" s="462" t="s">
        <v>821</v>
      </c>
      <c r="B15" s="5" t="s">
        <v>8</v>
      </c>
      <c r="C15" s="561" t="s">
        <v>9</v>
      </c>
      <c r="D15" s="259"/>
      <c r="E15" s="5" t="s">
        <v>661</v>
      </c>
      <c r="F15" s="9">
        <v>0</v>
      </c>
      <c r="G15" s="7">
        <v>0</v>
      </c>
      <c r="H15" s="240">
        <v>0</v>
      </c>
      <c r="I15" s="7">
        <v>0</v>
      </c>
      <c r="J15" s="7">
        <v>0</v>
      </c>
      <c r="K15" s="226"/>
      <c r="L15" s="228"/>
      <c r="M15" s="337"/>
      <c r="N15" s="227"/>
      <c r="O15" s="226"/>
      <c r="P15" s="242"/>
      <c r="Q15" s="226"/>
      <c r="R15" s="226"/>
      <c r="S15" s="226"/>
      <c r="T15" s="364"/>
      <c r="U15" s="220">
        <f t="shared" si="0"/>
        <v>0</v>
      </c>
      <c r="V15" s="337"/>
      <c r="W15" s="227"/>
      <c r="X15" s="226"/>
      <c r="Y15" s="242"/>
      <c r="Z15" s="226"/>
      <c r="AA15" s="226"/>
      <c r="AB15" s="226"/>
      <c r="AC15" s="220">
        <f t="shared" si="1"/>
        <v>0</v>
      </c>
      <c r="AD15" s="337"/>
      <c r="AE15" s="9">
        <v>72570</v>
      </c>
      <c r="AF15" s="7">
        <v>3000</v>
      </c>
      <c r="AG15" s="240">
        <v>0.3</v>
      </c>
      <c r="AH15" s="226"/>
      <c r="AI15" s="226"/>
      <c r="AJ15" s="226"/>
      <c r="AK15" s="220">
        <f t="shared" si="2"/>
        <v>75570</v>
      </c>
      <c r="AL15" s="337"/>
      <c r="AM15" s="9">
        <v>65000</v>
      </c>
      <c r="AN15" s="7">
        <v>3000</v>
      </c>
      <c r="AO15" s="240">
        <v>0.3</v>
      </c>
      <c r="AP15" s="226"/>
      <c r="AQ15" s="7">
        <v>0</v>
      </c>
      <c r="AR15" s="226"/>
      <c r="AS15" s="220">
        <f t="shared" si="3"/>
        <v>68000</v>
      </c>
    </row>
    <row r="16" spans="1:45" ht="12" customHeight="1" thickBot="1">
      <c r="A16" s="462" t="s">
        <v>821</v>
      </c>
      <c r="B16" s="5" t="s">
        <v>15</v>
      </c>
      <c r="C16" s="561" t="s">
        <v>16</v>
      </c>
      <c r="D16" s="259"/>
      <c r="E16" s="5" t="s">
        <v>661</v>
      </c>
      <c r="F16" s="9">
        <v>0</v>
      </c>
      <c r="G16" s="7">
        <v>0</v>
      </c>
      <c r="H16" s="240">
        <v>0</v>
      </c>
      <c r="I16" s="7">
        <v>0</v>
      </c>
      <c r="J16" s="7">
        <v>0</v>
      </c>
      <c r="K16" s="226"/>
      <c r="L16" s="228"/>
      <c r="M16" s="337"/>
      <c r="N16" s="227"/>
      <c r="O16" s="226"/>
      <c r="P16" s="242"/>
      <c r="Q16" s="226"/>
      <c r="R16" s="226"/>
      <c r="S16" s="226"/>
      <c r="T16" s="364"/>
      <c r="U16" s="220">
        <f t="shared" si="0"/>
        <v>0</v>
      </c>
      <c r="V16" s="337"/>
      <c r="W16" s="227"/>
      <c r="X16" s="226"/>
      <c r="Y16" s="242"/>
      <c r="Z16" s="226"/>
      <c r="AA16" s="226"/>
      <c r="AB16" s="226"/>
      <c r="AC16" s="220">
        <f t="shared" si="1"/>
        <v>0</v>
      </c>
      <c r="AD16" s="337"/>
      <c r="AE16" s="9">
        <v>25000</v>
      </c>
      <c r="AF16" s="7">
        <v>1500</v>
      </c>
      <c r="AG16" s="240">
        <v>0.1</v>
      </c>
      <c r="AH16" s="226"/>
      <c r="AI16" s="226"/>
      <c r="AJ16" s="226"/>
      <c r="AK16" s="220">
        <f t="shared" si="2"/>
        <v>26500</v>
      </c>
      <c r="AL16" s="337"/>
      <c r="AM16" s="9">
        <v>25000</v>
      </c>
      <c r="AN16" s="7">
        <v>1500</v>
      </c>
      <c r="AO16" s="240">
        <v>0.1</v>
      </c>
      <c r="AP16" s="226"/>
      <c r="AQ16" s="7">
        <v>0</v>
      </c>
      <c r="AR16" s="226"/>
      <c r="AS16" s="220">
        <f t="shared" si="3"/>
        <v>26500</v>
      </c>
    </row>
    <row r="17" spans="1:45" ht="12" customHeight="1" thickBot="1">
      <c r="A17" s="254"/>
      <c r="B17" s="559"/>
      <c r="C17" s="560"/>
      <c r="D17" s="259"/>
      <c r="E17" s="225"/>
      <c r="F17" s="9"/>
      <c r="G17" s="226"/>
      <c r="H17" s="242"/>
      <c r="I17" s="226"/>
      <c r="J17" s="226"/>
      <c r="K17" s="226"/>
      <c r="L17" s="228"/>
      <c r="M17" s="337"/>
      <c r="N17" s="227"/>
      <c r="O17" s="226"/>
      <c r="P17" s="242"/>
      <c r="Q17" s="226"/>
      <c r="R17" s="226"/>
      <c r="S17" s="226"/>
      <c r="T17" s="364"/>
      <c r="U17" s="220"/>
      <c r="V17" s="337"/>
      <c r="W17" s="227"/>
      <c r="X17" s="226"/>
      <c r="Y17" s="242"/>
      <c r="Z17" s="226"/>
      <c r="AA17" s="226"/>
      <c r="AB17" s="226"/>
      <c r="AC17" s="220"/>
      <c r="AD17" s="337"/>
      <c r="AE17" s="9"/>
      <c r="AF17" s="7"/>
      <c r="AG17" s="242"/>
      <c r="AH17" s="226"/>
      <c r="AI17" s="226"/>
      <c r="AJ17" s="226"/>
      <c r="AK17" s="220"/>
      <c r="AL17" s="337"/>
      <c r="AM17" s="9"/>
      <c r="AN17" s="7"/>
      <c r="AO17" s="242"/>
      <c r="AP17" s="226"/>
      <c r="AQ17" s="226"/>
      <c r="AR17" s="226"/>
      <c r="AS17" s="220"/>
    </row>
    <row r="18" spans="1:45" ht="12" customHeight="1" thickBot="1">
      <c r="A18" s="254" t="s">
        <v>821</v>
      </c>
      <c r="B18" s="255" t="s">
        <v>14</v>
      </c>
      <c r="C18" s="256"/>
      <c r="D18" s="257"/>
      <c r="E18" s="16"/>
      <c r="F18" s="11">
        <f>SUM(F11:F17)</f>
        <v>0</v>
      </c>
      <c r="G18" s="12">
        <f>SUM(G11:G17)</f>
        <v>0</v>
      </c>
      <c r="H18" s="241">
        <f>SUM(H11:H17)</f>
        <v>0</v>
      </c>
      <c r="I18" s="12">
        <f>SUM(I11:I17)</f>
        <v>0</v>
      </c>
      <c r="J18" s="12">
        <f>SUM(J11:J17)</f>
        <v>0</v>
      </c>
      <c r="K18" s="12"/>
      <c r="L18" s="218">
        <f>SUM(L11:L17)</f>
        <v>0</v>
      </c>
      <c r="M18" s="334"/>
      <c r="N18" s="11">
        <f>SUM(N11:N17)</f>
        <v>0</v>
      </c>
      <c r="O18" s="12">
        <f>SUM(O11:O17)</f>
        <v>0</v>
      </c>
      <c r="P18" s="241">
        <f>SUM(P11:P17)</f>
        <v>0</v>
      </c>
      <c r="Q18" s="12">
        <f>SUM(Q11:Q17)</f>
        <v>0</v>
      </c>
      <c r="R18" s="12">
        <f>SUM(R11:R17)</f>
        <v>0</v>
      </c>
      <c r="S18" s="12"/>
      <c r="T18" s="363"/>
      <c r="U18" s="218">
        <f>SUM(U10:U17)</f>
        <v>0</v>
      </c>
      <c r="V18" s="334"/>
      <c r="W18" s="11">
        <f>SUM(W11:W17)</f>
        <v>0</v>
      </c>
      <c r="X18" s="12">
        <f>SUM(X11:X17)</f>
        <v>0</v>
      </c>
      <c r="Y18" s="241">
        <f>SUM(Y11:Y17)</f>
        <v>0</v>
      </c>
      <c r="Z18" s="12">
        <f>SUM(Z10:Z17)</f>
        <v>0</v>
      </c>
      <c r="AA18" s="12">
        <f>SUM(AA10:AA17)</f>
        <v>0</v>
      </c>
      <c r="AB18" s="12"/>
      <c r="AC18" s="218">
        <f>SUM(AC10:AC17)</f>
        <v>0</v>
      </c>
      <c r="AD18" s="334"/>
      <c r="AE18" s="11">
        <f>SUM(AE10:AE17)</f>
        <v>285370</v>
      </c>
      <c r="AF18" s="12">
        <f>SUM(AF10:AF17)</f>
        <v>13500</v>
      </c>
      <c r="AG18" s="241">
        <f>SUM(AG10:AG17)</f>
        <v>1.55</v>
      </c>
      <c r="AH18" s="12">
        <f>SUM(AH11:AH17)</f>
        <v>0</v>
      </c>
      <c r="AI18" s="12">
        <f>SUM(AI11:AI17)</f>
        <v>0</v>
      </c>
      <c r="AJ18" s="12"/>
      <c r="AK18" s="218">
        <f>SUM(AK10:AK17)</f>
        <v>298870</v>
      </c>
      <c r="AL18" s="334"/>
      <c r="AM18" s="11">
        <f>SUM(AM10:AM17)</f>
        <v>321880</v>
      </c>
      <c r="AN18" s="12">
        <f>SUM(AN10:AN17)</f>
        <v>12000</v>
      </c>
      <c r="AO18" s="241">
        <f>SUM(AO10:AO17)</f>
        <v>1.55</v>
      </c>
      <c r="AP18" s="12">
        <f>SUM(AP11:AP17)</f>
        <v>0</v>
      </c>
      <c r="AQ18" s="12">
        <f>SUM(AQ11:AQ17)</f>
        <v>0</v>
      </c>
      <c r="AR18" s="12"/>
      <c r="AS18" s="218">
        <f>SUM(AS10:AS17)</f>
        <v>333880</v>
      </c>
    </row>
    <row r="19" spans="1:45" ht="12" customHeight="1">
      <c r="A19" s="5"/>
      <c r="B19" s="5"/>
      <c r="C19" s="5"/>
      <c r="D19" s="5"/>
      <c r="E19" s="225"/>
      <c r="F19" s="227"/>
      <c r="G19" s="226"/>
      <c r="H19" s="242"/>
      <c r="I19" s="226"/>
      <c r="J19" s="226"/>
      <c r="K19" s="226"/>
      <c r="L19" s="228"/>
      <c r="M19" s="337"/>
      <c r="N19" s="227"/>
      <c r="O19" s="226"/>
      <c r="P19" s="242"/>
      <c r="Q19" s="226"/>
      <c r="R19" s="226"/>
      <c r="S19" s="226"/>
      <c r="T19" s="362">
        <v>1</v>
      </c>
      <c r="U19" s="228"/>
      <c r="V19" s="337"/>
      <c r="W19" s="227"/>
      <c r="X19" s="226"/>
      <c r="Y19" s="242"/>
      <c r="Z19" s="226"/>
      <c r="AA19" s="226"/>
      <c r="AB19" s="226"/>
      <c r="AC19" s="228"/>
      <c r="AD19" s="337"/>
      <c r="AE19" s="227"/>
      <c r="AF19" s="226"/>
      <c r="AG19" s="242"/>
      <c r="AH19" s="226"/>
      <c r="AI19" s="226"/>
      <c r="AJ19" s="226"/>
      <c r="AK19" s="228"/>
      <c r="AL19" s="337"/>
      <c r="AM19" s="227"/>
      <c r="AN19" s="226"/>
      <c r="AO19" s="242"/>
      <c r="AP19" s="226"/>
      <c r="AQ19" s="226"/>
      <c r="AR19" s="226"/>
      <c r="AS19" s="228"/>
    </row>
    <row r="20" spans="1:45" ht="12" customHeight="1">
      <c r="A20" s="5" t="s">
        <v>595</v>
      </c>
      <c r="B20" s="5" t="s">
        <v>596</v>
      </c>
      <c r="C20" s="5" t="s">
        <v>49</v>
      </c>
      <c r="D20" s="5" t="s">
        <v>637</v>
      </c>
      <c r="E20" s="5" t="s">
        <v>26</v>
      </c>
      <c r="F20" s="9">
        <v>66560</v>
      </c>
      <c r="G20" s="7">
        <v>1250</v>
      </c>
      <c r="H20" s="240">
        <v>0.4</v>
      </c>
      <c r="I20" s="7">
        <v>0</v>
      </c>
      <c r="J20" s="7">
        <v>0</v>
      </c>
      <c r="K20" s="92"/>
      <c r="L20" s="220">
        <f>F20+G20+I20+J20</f>
        <v>67810</v>
      </c>
      <c r="M20" s="336"/>
      <c r="N20" s="9">
        <v>70555</v>
      </c>
      <c r="O20" s="7">
        <v>1250</v>
      </c>
      <c r="P20" s="240">
        <v>0.4</v>
      </c>
      <c r="Q20" s="7">
        <v>0</v>
      </c>
      <c r="R20" s="7">
        <v>0</v>
      </c>
      <c r="S20" s="92"/>
      <c r="T20" s="362">
        <v>1</v>
      </c>
      <c r="U20" s="220">
        <f>N20+O20+Q20+R20</f>
        <v>71805</v>
      </c>
      <c r="V20" s="336"/>
      <c r="W20" s="9">
        <v>46740</v>
      </c>
      <c r="X20" s="7">
        <v>2000</v>
      </c>
      <c r="Y20" s="240">
        <v>0.25</v>
      </c>
      <c r="Z20" s="7">
        <v>0</v>
      </c>
      <c r="AA20" s="7">
        <v>0</v>
      </c>
      <c r="AB20" s="92"/>
      <c r="AC20" s="220">
        <f>W20+X20+Z20+AA20</f>
        <v>48740</v>
      </c>
      <c r="AD20" s="336"/>
      <c r="AE20" s="9">
        <v>35036</v>
      </c>
      <c r="AF20" s="7">
        <v>0</v>
      </c>
      <c r="AG20" s="240">
        <v>0.19</v>
      </c>
      <c r="AH20" s="7">
        <v>0</v>
      </c>
      <c r="AI20" s="7">
        <v>0</v>
      </c>
      <c r="AJ20" s="92"/>
      <c r="AK20" s="220">
        <f>AE20+AF20+AH20+AI20</f>
        <v>35036</v>
      </c>
      <c r="AL20" s="336"/>
      <c r="AM20" s="9">
        <v>0</v>
      </c>
      <c r="AN20" s="7">
        <v>0</v>
      </c>
      <c r="AO20" s="240">
        <v>0</v>
      </c>
      <c r="AP20" s="7">
        <v>0</v>
      </c>
      <c r="AQ20" s="7">
        <v>0</v>
      </c>
      <c r="AR20" s="92"/>
      <c r="AS20" s="220">
        <f>AM20+AN20+AP20+AQ20</f>
        <v>0</v>
      </c>
    </row>
    <row r="21" spans="1:45" ht="12" customHeight="1">
      <c r="A21" s="5" t="s">
        <v>595</v>
      </c>
      <c r="B21" s="5" t="s">
        <v>23</v>
      </c>
      <c r="C21" s="5" t="s">
        <v>29</v>
      </c>
      <c r="D21" s="5" t="s">
        <v>640</v>
      </c>
      <c r="E21" s="5" t="s">
        <v>661</v>
      </c>
      <c r="F21" s="9">
        <v>10000</v>
      </c>
      <c r="G21" s="7">
        <v>0</v>
      </c>
      <c r="H21" s="240">
        <v>0.05</v>
      </c>
      <c r="I21" s="7">
        <v>0</v>
      </c>
      <c r="J21" s="7">
        <v>0</v>
      </c>
      <c r="K21" s="92"/>
      <c r="L21" s="220">
        <f>F21+G21+I21+J21</f>
        <v>10000</v>
      </c>
      <c r="M21" s="336"/>
      <c r="N21" s="9">
        <v>10500</v>
      </c>
      <c r="O21" s="7">
        <v>0</v>
      </c>
      <c r="P21" s="240">
        <v>0.05</v>
      </c>
      <c r="Q21" s="7">
        <v>0</v>
      </c>
      <c r="R21" s="7">
        <v>0</v>
      </c>
      <c r="S21" s="92"/>
      <c r="T21" s="362">
        <v>1</v>
      </c>
      <c r="U21" s="220">
        <f>N21+O21+Q21+R21</f>
        <v>10500</v>
      </c>
      <c r="V21" s="336"/>
      <c r="W21" s="9">
        <v>0</v>
      </c>
      <c r="X21" s="7">
        <v>2000</v>
      </c>
      <c r="Y21" s="240">
        <v>0</v>
      </c>
      <c r="Z21" s="7">
        <v>0</v>
      </c>
      <c r="AA21" s="7">
        <v>0</v>
      </c>
      <c r="AB21" s="92"/>
      <c r="AC21" s="220">
        <f>W21+X21+Z21+AA21</f>
        <v>2000</v>
      </c>
      <c r="AD21" s="336"/>
      <c r="AE21" s="9">
        <v>0</v>
      </c>
      <c r="AF21" s="7">
        <v>0</v>
      </c>
      <c r="AG21" s="240">
        <v>0</v>
      </c>
      <c r="AH21" s="7">
        <v>0</v>
      </c>
      <c r="AI21" s="7">
        <v>0</v>
      </c>
      <c r="AJ21" s="92"/>
      <c r="AK21" s="220">
        <f>AE21+AF21+AH21+AI21</f>
        <v>0</v>
      </c>
      <c r="AL21" s="336"/>
      <c r="AM21" s="9">
        <v>0</v>
      </c>
      <c r="AN21" s="7">
        <v>0</v>
      </c>
      <c r="AO21" s="240">
        <v>0</v>
      </c>
      <c r="AP21" s="7">
        <v>0</v>
      </c>
      <c r="AQ21" s="7">
        <v>0</v>
      </c>
      <c r="AR21" s="92"/>
      <c r="AS21" s="220">
        <f>AM21+AN21+AP21+AQ21</f>
        <v>0</v>
      </c>
    </row>
    <row r="22" spans="1:45" ht="12" customHeight="1" thickBot="1">
      <c r="A22" s="253"/>
      <c r="B22" s="250"/>
      <c r="C22" s="251"/>
      <c r="D22" s="252"/>
      <c r="E22" s="5"/>
      <c r="F22" s="9"/>
      <c r="G22" s="7"/>
      <c r="H22" s="240"/>
      <c r="I22" s="7"/>
      <c r="J22" s="7"/>
      <c r="K22" s="92"/>
      <c r="L22" s="220">
        <f>F22+G22+I22+J22</f>
        <v>0</v>
      </c>
      <c r="M22" s="336"/>
      <c r="N22" s="9"/>
      <c r="O22" s="7"/>
      <c r="P22" s="240"/>
      <c r="Q22" s="7"/>
      <c r="R22" s="7"/>
      <c r="S22" s="92"/>
      <c r="T22" s="362">
        <v>1</v>
      </c>
      <c r="U22" s="220">
        <f>N22+O22+Q22+R22</f>
        <v>0</v>
      </c>
      <c r="V22" s="336"/>
      <c r="W22" s="9"/>
      <c r="X22" s="7"/>
      <c r="Y22" s="240"/>
      <c r="Z22" s="7"/>
      <c r="AA22" s="7"/>
      <c r="AB22" s="92"/>
      <c r="AC22" s="220">
        <f>W22+X22+Z22+AA22</f>
        <v>0</v>
      </c>
      <c r="AD22" s="336"/>
      <c r="AE22" s="9"/>
      <c r="AF22" s="7"/>
      <c r="AG22" s="240"/>
      <c r="AH22" s="7"/>
      <c r="AI22" s="7"/>
      <c r="AJ22" s="92"/>
      <c r="AK22" s="220"/>
      <c r="AL22" s="336"/>
      <c r="AM22" s="9"/>
      <c r="AN22" s="7"/>
      <c r="AO22" s="240"/>
      <c r="AP22" s="7"/>
      <c r="AQ22" s="7"/>
      <c r="AR22" s="92"/>
      <c r="AS22" s="220"/>
    </row>
    <row r="23" spans="1:45" ht="12" customHeight="1" thickBot="1">
      <c r="A23" s="254" t="s">
        <v>595</v>
      </c>
      <c r="B23" s="255" t="s">
        <v>14</v>
      </c>
      <c r="C23" s="256"/>
      <c r="D23" s="257"/>
      <c r="E23" s="16"/>
      <c r="F23" s="11">
        <f>SUM(F20:F22)</f>
        <v>76560</v>
      </c>
      <c r="G23" s="12">
        <f>SUM(G20:G22)</f>
        <v>1250</v>
      </c>
      <c r="H23" s="241">
        <f>SUM(H20:H22)</f>
        <v>0.45</v>
      </c>
      <c r="I23" s="12">
        <f>SUM(I20:I22)</f>
        <v>0</v>
      </c>
      <c r="J23" s="12">
        <f>SUM(J20:J22)</f>
        <v>0</v>
      </c>
      <c r="K23" s="12"/>
      <c r="L23" s="218">
        <f>SUM(L20:L22)</f>
        <v>77810</v>
      </c>
      <c r="M23" s="334"/>
      <c r="N23" s="11">
        <f>SUM(N20:N22)</f>
        <v>81055</v>
      </c>
      <c r="O23" s="12">
        <f>SUM(O20:O22)</f>
        <v>1250</v>
      </c>
      <c r="P23" s="241">
        <f>SUM(P20:P22)</f>
        <v>0.45</v>
      </c>
      <c r="Q23" s="12">
        <f>SUM(Q20:Q22)</f>
        <v>0</v>
      </c>
      <c r="R23" s="12">
        <f>SUM(R20:R22)</f>
        <v>0</v>
      </c>
      <c r="S23" s="12"/>
      <c r="T23" s="363"/>
      <c r="U23" s="218">
        <f>SUM(U20:U22)</f>
        <v>82305</v>
      </c>
      <c r="V23" s="334"/>
      <c r="W23" s="11">
        <f>SUM(W20:W22)</f>
        <v>46740</v>
      </c>
      <c r="X23" s="12">
        <f>SUM(X20:X22)</f>
        <v>4000</v>
      </c>
      <c r="Y23" s="241">
        <f>SUM(Y20:Y22)</f>
        <v>0.25</v>
      </c>
      <c r="Z23" s="12">
        <f>SUM(Z20:Z22)</f>
        <v>0</v>
      </c>
      <c r="AA23" s="12">
        <f>SUM(AA20:AA22)</f>
        <v>0</v>
      </c>
      <c r="AB23" s="12"/>
      <c r="AC23" s="218">
        <f>SUM(AC20:AC22)</f>
        <v>50740</v>
      </c>
      <c r="AD23" s="334"/>
      <c r="AE23" s="11">
        <f>SUM(AE20:AE22)</f>
        <v>35036</v>
      </c>
      <c r="AF23" s="12">
        <f>SUM(AF20:AF22)</f>
        <v>0</v>
      </c>
      <c r="AG23" s="241">
        <f>SUM(AG20:AG22)</f>
        <v>0.19</v>
      </c>
      <c r="AH23" s="12">
        <f>SUM(AH20:AH22)</f>
        <v>0</v>
      </c>
      <c r="AI23" s="12">
        <f>SUM(AI20:AI22)</f>
        <v>0</v>
      </c>
      <c r="AJ23" s="12"/>
      <c r="AK23" s="218">
        <f>SUM(AK20:AK22)</f>
        <v>35036</v>
      </c>
      <c r="AL23" s="334"/>
      <c r="AM23" s="11">
        <f>SUM(AM20:AM22)</f>
        <v>0</v>
      </c>
      <c r="AN23" s="12">
        <f>SUM(AN20:AN22)</f>
        <v>0</v>
      </c>
      <c r="AO23" s="241">
        <f>SUM(AO20:AO22)</f>
        <v>0</v>
      </c>
      <c r="AP23" s="12">
        <f>SUM(AP20:AP22)</f>
        <v>0</v>
      </c>
      <c r="AQ23" s="12">
        <f>SUM(AQ20:AQ22)</f>
        <v>0</v>
      </c>
      <c r="AR23" s="12"/>
      <c r="AS23" s="218">
        <f>SUM(AS20:AS22)</f>
        <v>0</v>
      </c>
    </row>
    <row r="24" spans="1:45" ht="12" customHeight="1">
      <c r="A24" s="495"/>
      <c r="B24" s="211"/>
      <c r="C24" s="212"/>
      <c r="D24" s="213"/>
      <c r="E24" s="225"/>
      <c r="F24" s="9"/>
      <c r="G24" s="226"/>
      <c r="H24" s="240"/>
      <c r="I24" s="226"/>
      <c r="J24" s="226"/>
      <c r="K24" s="226"/>
      <c r="L24" s="220"/>
      <c r="M24" s="337"/>
      <c r="N24" s="9"/>
      <c r="O24" s="226"/>
      <c r="P24" s="240"/>
      <c r="Q24" s="226"/>
      <c r="R24" s="226"/>
      <c r="S24" s="226"/>
      <c r="T24" s="364"/>
      <c r="U24" s="220"/>
      <c r="V24" s="336"/>
      <c r="W24" s="9"/>
      <c r="X24" s="226"/>
      <c r="Y24" s="240"/>
      <c r="Z24" s="226"/>
      <c r="AA24" s="226"/>
      <c r="AB24" s="226"/>
      <c r="AC24" s="220"/>
      <c r="AD24" s="336"/>
      <c r="AE24" s="9"/>
      <c r="AF24" s="226"/>
      <c r="AG24" s="240"/>
      <c r="AH24" s="226"/>
      <c r="AI24" s="226"/>
      <c r="AJ24" s="226"/>
      <c r="AK24" s="220"/>
      <c r="AL24" s="336"/>
      <c r="AM24" s="9"/>
      <c r="AN24" s="226"/>
      <c r="AO24" s="240"/>
      <c r="AP24" s="226"/>
      <c r="AQ24" s="226"/>
      <c r="AR24" s="226"/>
      <c r="AS24" s="220"/>
    </row>
    <row r="25" spans="1:45" ht="12" customHeight="1">
      <c r="A25" s="5" t="s">
        <v>763</v>
      </c>
      <c r="B25" s="5" t="s">
        <v>8</v>
      </c>
      <c r="C25" s="5" t="s">
        <v>9</v>
      </c>
      <c r="D25" s="5" t="s">
        <v>757</v>
      </c>
      <c r="E25" s="5" t="s">
        <v>26</v>
      </c>
      <c r="F25" s="9">
        <v>0</v>
      </c>
      <c r="G25" s="7">
        <v>0</v>
      </c>
      <c r="H25" s="240">
        <v>0</v>
      </c>
      <c r="I25" s="7">
        <v>0</v>
      </c>
      <c r="J25" s="7">
        <v>0</v>
      </c>
      <c r="K25" s="226"/>
      <c r="L25" s="220"/>
      <c r="M25" s="337"/>
      <c r="N25" s="9">
        <v>55053</v>
      </c>
      <c r="O25" s="226">
        <v>2200</v>
      </c>
      <c r="P25" s="240">
        <v>0.25</v>
      </c>
      <c r="Q25" s="226"/>
      <c r="R25" s="226"/>
      <c r="S25" s="226"/>
      <c r="T25" s="362">
        <v>1</v>
      </c>
      <c r="U25" s="220">
        <f>N25+O25+Q25+R25</f>
        <v>57253</v>
      </c>
      <c r="V25" s="336"/>
      <c r="W25" s="9">
        <v>57438</v>
      </c>
      <c r="X25" s="5">
        <v>2200</v>
      </c>
      <c r="Y25" s="240">
        <v>0.25</v>
      </c>
      <c r="Z25" s="5"/>
      <c r="AA25" s="5"/>
      <c r="AB25" s="5"/>
      <c r="AC25" s="220">
        <f>W25+X25+Z25+AA25</f>
        <v>59638</v>
      </c>
      <c r="AD25" s="336"/>
      <c r="AE25" s="9">
        <v>23108</v>
      </c>
      <c r="AF25" s="7">
        <v>1100</v>
      </c>
      <c r="AG25" s="240">
        <v>0.1</v>
      </c>
      <c r="AH25" s="7">
        <v>0</v>
      </c>
      <c r="AI25" s="7">
        <v>0</v>
      </c>
      <c r="AJ25" s="5"/>
      <c r="AK25" s="220">
        <f>AE25+AF25+AH25+AI25</f>
        <v>24208</v>
      </c>
      <c r="AL25" s="336"/>
      <c r="AM25" s="9">
        <v>0</v>
      </c>
      <c r="AN25" s="7">
        <v>0</v>
      </c>
      <c r="AO25" s="240">
        <v>0</v>
      </c>
      <c r="AP25" s="7">
        <v>0</v>
      </c>
      <c r="AQ25" s="7">
        <v>0</v>
      </c>
      <c r="AR25" s="5"/>
      <c r="AS25" s="220">
        <f>AM25+AN25+AP25+AQ25</f>
        <v>0</v>
      </c>
    </row>
    <row r="26" spans="1:45" ht="12" customHeight="1">
      <c r="A26" s="5" t="s">
        <v>763</v>
      </c>
      <c r="B26" s="5" t="s">
        <v>47</v>
      </c>
      <c r="C26" s="5" t="s">
        <v>27</v>
      </c>
      <c r="D26" s="5" t="s">
        <v>643</v>
      </c>
      <c r="E26" s="5" t="s">
        <v>26</v>
      </c>
      <c r="F26" s="9">
        <v>0</v>
      </c>
      <c r="G26" s="7">
        <v>0</v>
      </c>
      <c r="H26" s="240">
        <v>0</v>
      </c>
      <c r="I26" s="7">
        <v>0</v>
      </c>
      <c r="J26" s="7">
        <v>0</v>
      </c>
      <c r="K26" s="226"/>
      <c r="L26" s="220"/>
      <c r="M26" s="337"/>
      <c r="N26" s="9">
        <v>44000</v>
      </c>
      <c r="O26" s="226">
        <v>2200</v>
      </c>
      <c r="P26" s="240">
        <v>0.25</v>
      </c>
      <c r="Q26" s="226"/>
      <c r="R26" s="226"/>
      <c r="S26" s="226"/>
      <c r="T26" s="362">
        <v>1</v>
      </c>
      <c r="U26" s="220">
        <f>N26+O26+Q26+R26</f>
        <v>46200</v>
      </c>
      <c r="V26" s="336"/>
      <c r="W26" s="9">
        <v>46200</v>
      </c>
      <c r="X26" s="5"/>
      <c r="Y26" s="240">
        <v>0.25</v>
      </c>
      <c r="Z26" s="5"/>
      <c r="AA26" s="5"/>
      <c r="AB26" s="5"/>
      <c r="AC26" s="220">
        <f>W26+X26+Z26+AA26</f>
        <v>46200</v>
      </c>
      <c r="AD26" s="336"/>
      <c r="AE26" s="9">
        <v>22032</v>
      </c>
      <c r="AF26" s="7">
        <v>1100</v>
      </c>
      <c r="AG26" s="240">
        <v>0.1</v>
      </c>
      <c r="AH26" s="7">
        <v>0</v>
      </c>
      <c r="AI26" s="7">
        <v>0</v>
      </c>
      <c r="AJ26" s="5"/>
      <c r="AK26" s="220">
        <f>AE26+AF26+AH26+AI26</f>
        <v>23132</v>
      </c>
      <c r="AL26" s="336"/>
      <c r="AM26" s="9">
        <v>0</v>
      </c>
      <c r="AN26" s="7">
        <v>0</v>
      </c>
      <c r="AO26" s="240">
        <v>0</v>
      </c>
      <c r="AP26" s="7">
        <v>0</v>
      </c>
      <c r="AQ26" s="7">
        <v>0</v>
      </c>
      <c r="AR26" s="5"/>
      <c r="AS26" s="220">
        <f>AM26+AN26+AP26+AQ26</f>
        <v>0</v>
      </c>
    </row>
    <row r="27" spans="1:45" ht="12" customHeight="1">
      <c r="A27" s="5" t="s">
        <v>763</v>
      </c>
      <c r="B27" s="5" t="s">
        <v>755</v>
      </c>
      <c r="C27" s="5" t="s">
        <v>9</v>
      </c>
      <c r="D27" s="5" t="s">
        <v>757</v>
      </c>
      <c r="E27" s="5" t="s">
        <v>661</v>
      </c>
      <c r="F27" s="9">
        <v>0</v>
      </c>
      <c r="G27" s="7">
        <v>0</v>
      </c>
      <c r="H27" s="240">
        <v>0</v>
      </c>
      <c r="I27" s="7">
        <v>0</v>
      </c>
      <c r="J27" s="7">
        <v>0</v>
      </c>
      <c r="K27" s="226"/>
      <c r="L27" s="220"/>
      <c r="M27" s="337"/>
      <c r="N27" s="9">
        <v>46059</v>
      </c>
      <c r="O27" s="226"/>
      <c r="P27" s="240">
        <v>0.25</v>
      </c>
      <c r="Q27" s="226"/>
      <c r="R27" s="226"/>
      <c r="S27" s="226"/>
      <c r="T27" s="362">
        <v>1</v>
      </c>
      <c r="U27" s="220">
        <f>N27+O27+Q27+R27</f>
        <v>46059</v>
      </c>
      <c r="V27" s="336"/>
      <c r="W27" s="9">
        <v>41267</v>
      </c>
      <c r="X27" s="5"/>
      <c r="Y27" s="240">
        <v>0.2</v>
      </c>
      <c r="Z27" s="5"/>
      <c r="AA27" s="5"/>
      <c r="AB27" s="5"/>
      <c r="AC27" s="220">
        <f>W27+X27+Z27+AA27</f>
        <v>41267</v>
      </c>
      <c r="AD27" s="336"/>
      <c r="AE27" s="9">
        <v>21575</v>
      </c>
      <c r="AF27" s="7">
        <v>0</v>
      </c>
      <c r="AG27" s="240">
        <v>0</v>
      </c>
      <c r="AH27" s="7">
        <v>0</v>
      </c>
      <c r="AI27" s="7">
        <v>0</v>
      </c>
      <c r="AJ27" s="5"/>
      <c r="AK27" s="220">
        <f>AE27+AF27+AH27+AI27</f>
        <v>21575</v>
      </c>
      <c r="AL27" s="336"/>
      <c r="AM27" s="9">
        <v>0</v>
      </c>
      <c r="AN27" s="7">
        <v>0</v>
      </c>
      <c r="AO27" s="240">
        <v>0</v>
      </c>
      <c r="AP27" s="7">
        <v>0</v>
      </c>
      <c r="AQ27" s="7">
        <v>0</v>
      </c>
      <c r="AR27" s="5"/>
      <c r="AS27" s="220">
        <f>AM27+AN27+AP27+AQ27</f>
        <v>0</v>
      </c>
    </row>
    <row r="28" spans="1:45" ht="12" customHeight="1">
      <c r="A28" s="5" t="s">
        <v>763</v>
      </c>
      <c r="B28" s="5" t="s">
        <v>756</v>
      </c>
      <c r="C28" s="5" t="s">
        <v>11</v>
      </c>
      <c r="D28" s="5" t="s">
        <v>636</v>
      </c>
      <c r="E28" s="5" t="s">
        <v>661</v>
      </c>
      <c r="F28" s="9">
        <v>0</v>
      </c>
      <c r="G28" s="7">
        <v>0</v>
      </c>
      <c r="H28" s="240">
        <v>0</v>
      </c>
      <c r="I28" s="7">
        <v>0</v>
      </c>
      <c r="J28" s="7">
        <v>0</v>
      </c>
      <c r="K28" s="226"/>
      <c r="L28" s="220"/>
      <c r="M28" s="337"/>
      <c r="N28" s="9">
        <v>31900</v>
      </c>
      <c r="O28" s="226"/>
      <c r="P28" s="240">
        <v>0.2</v>
      </c>
      <c r="Q28" s="226"/>
      <c r="R28" s="226"/>
      <c r="S28" s="226"/>
      <c r="T28" s="362">
        <v>1</v>
      </c>
      <c r="U28" s="220">
        <f>N28+O28+Q28+R28</f>
        <v>31900</v>
      </c>
      <c r="V28" s="336"/>
      <c r="W28" s="9">
        <v>11450</v>
      </c>
      <c r="X28" s="5"/>
      <c r="Y28" s="240">
        <v>0.1</v>
      </c>
      <c r="Z28" s="5"/>
      <c r="AA28" s="5"/>
      <c r="AB28" s="5"/>
      <c r="AC28" s="220">
        <f>W28+X28+Z28+AA28</f>
        <v>11450</v>
      </c>
      <c r="AD28" s="336"/>
      <c r="AE28" s="9">
        <v>0</v>
      </c>
      <c r="AF28" s="7">
        <v>0</v>
      </c>
      <c r="AG28" s="240">
        <v>0</v>
      </c>
      <c r="AH28" s="7">
        <v>0</v>
      </c>
      <c r="AI28" s="7">
        <v>0</v>
      </c>
      <c r="AJ28" s="5"/>
      <c r="AK28" s="220">
        <f>AE28+AF28+AH28+AI28</f>
        <v>0</v>
      </c>
      <c r="AL28" s="336"/>
      <c r="AM28" s="9">
        <v>0</v>
      </c>
      <c r="AN28" s="7">
        <v>0</v>
      </c>
      <c r="AO28" s="240">
        <v>0</v>
      </c>
      <c r="AP28" s="7">
        <v>0</v>
      </c>
      <c r="AQ28" s="7">
        <v>0</v>
      </c>
      <c r="AR28" s="5"/>
      <c r="AS28" s="220">
        <f>AM28+AN28+AP28+AQ28</f>
        <v>0</v>
      </c>
    </row>
    <row r="29" spans="1:45" ht="12" customHeight="1">
      <c r="A29" s="5" t="s">
        <v>763</v>
      </c>
      <c r="B29" s="5" t="s">
        <v>622</v>
      </c>
      <c r="C29" s="5" t="s">
        <v>56</v>
      </c>
      <c r="D29" s="5" t="s">
        <v>672</v>
      </c>
      <c r="E29" s="5" t="s">
        <v>661</v>
      </c>
      <c r="F29" s="9">
        <v>0</v>
      </c>
      <c r="G29" s="7">
        <v>0</v>
      </c>
      <c r="H29" s="240">
        <v>0</v>
      </c>
      <c r="I29" s="7">
        <v>0</v>
      </c>
      <c r="J29" s="7">
        <v>0</v>
      </c>
      <c r="K29" s="226"/>
      <c r="L29" s="220"/>
      <c r="M29" s="337"/>
      <c r="N29" s="9">
        <v>7475</v>
      </c>
      <c r="O29" s="226"/>
      <c r="P29" s="240">
        <v>0.05</v>
      </c>
      <c r="Q29" s="226"/>
      <c r="R29" s="226"/>
      <c r="S29" s="226"/>
      <c r="T29" s="362">
        <v>1</v>
      </c>
      <c r="U29" s="220">
        <f>N29+O29+Q29+R29</f>
        <v>7475</v>
      </c>
      <c r="V29" s="336"/>
      <c r="W29" s="9">
        <v>52800</v>
      </c>
      <c r="X29" s="5"/>
      <c r="Y29" s="240">
        <v>0.4</v>
      </c>
      <c r="Z29" s="5"/>
      <c r="AA29" s="5"/>
      <c r="AB29" s="5"/>
      <c r="AC29" s="220">
        <f>W29+X29+Z29+AA29</f>
        <v>52800</v>
      </c>
      <c r="AD29" s="336"/>
      <c r="AE29" s="9">
        <v>27720</v>
      </c>
      <c r="AF29" s="7">
        <v>0</v>
      </c>
      <c r="AG29" s="240">
        <v>0.2</v>
      </c>
      <c r="AH29" s="7">
        <v>0</v>
      </c>
      <c r="AI29" s="7">
        <v>0</v>
      </c>
      <c r="AJ29" s="5"/>
      <c r="AK29" s="220">
        <f>AE29+AF29+AH29+AI29</f>
        <v>27720</v>
      </c>
      <c r="AL29" s="336"/>
      <c r="AM29" s="9">
        <v>0</v>
      </c>
      <c r="AN29" s="7">
        <v>0</v>
      </c>
      <c r="AO29" s="240">
        <v>0</v>
      </c>
      <c r="AP29" s="7">
        <v>0</v>
      </c>
      <c r="AQ29" s="7">
        <v>0</v>
      </c>
      <c r="AR29" s="5"/>
      <c r="AS29" s="220">
        <f>AM29+AN29+AP29+AQ29</f>
        <v>0</v>
      </c>
    </row>
    <row r="30" spans="1:45" ht="12" customHeight="1" thickBot="1">
      <c r="A30" s="495"/>
      <c r="B30" s="532"/>
      <c r="C30" s="212"/>
      <c r="D30" s="213"/>
      <c r="E30" s="225"/>
      <c r="F30" s="9"/>
      <c r="G30" s="226"/>
      <c r="H30" s="240"/>
      <c r="I30" s="226"/>
      <c r="J30" s="226"/>
      <c r="K30" s="226"/>
      <c r="L30" s="220"/>
      <c r="M30" s="337"/>
      <c r="N30" s="9"/>
      <c r="O30" s="226"/>
      <c r="P30" s="240"/>
      <c r="Q30" s="226"/>
      <c r="R30" s="226"/>
      <c r="S30" s="226"/>
      <c r="T30" s="364"/>
      <c r="U30" s="220"/>
      <c r="V30" s="336"/>
      <c r="W30" s="9"/>
      <c r="X30" s="226"/>
      <c r="Y30" s="240"/>
      <c r="Z30" s="226"/>
      <c r="AA30" s="226"/>
      <c r="AB30" s="226"/>
      <c r="AC30" s="220"/>
      <c r="AD30" s="336"/>
      <c r="AE30" s="9"/>
      <c r="AF30" s="226"/>
      <c r="AG30" s="240"/>
      <c r="AH30" s="226"/>
      <c r="AI30" s="226"/>
      <c r="AJ30" s="226"/>
      <c r="AK30" s="220"/>
      <c r="AL30" s="336"/>
      <c r="AM30" s="9"/>
      <c r="AN30" s="226"/>
      <c r="AO30" s="240"/>
      <c r="AP30" s="226"/>
      <c r="AQ30" s="226"/>
      <c r="AR30" s="226"/>
      <c r="AS30" s="220"/>
    </row>
    <row r="31" spans="1:45" ht="12" customHeight="1" thickBot="1">
      <c r="A31" s="254" t="s">
        <v>753</v>
      </c>
      <c r="B31" s="255" t="s">
        <v>14</v>
      </c>
      <c r="C31" s="256"/>
      <c r="D31" s="257"/>
      <c r="E31" s="16"/>
      <c r="F31" s="11">
        <f>SUM(F25:F30)</f>
        <v>0</v>
      </c>
      <c r="G31" s="12">
        <f>SUM(G25:G30)</f>
        <v>0</v>
      </c>
      <c r="H31" s="241">
        <f>SUM(H25:H30)</f>
        <v>0</v>
      </c>
      <c r="I31" s="12">
        <f>SUM(I25:I30)</f>
        <v>0</v>
      </c>
      <c r="J31" s="12">
        <f>SUM(J25:J30)</f>
        <v>0</v>
      </c>
      <c r="K31" s="12"/>
      <c r="L31" s="218">
        <f>SUM(L25:L30)</f>
        <v>0</v>
      </c>
      <c r="M31" s="334"/>
      <c r="N31" s="11">
        <f>SUM(N25:N30)</f>
        <v>184487</v>
      </c>
      <c r="O31" s="12">
        <f>SUM(O25:O30)</f>
        <v>4400</v>
      </c>
      <c r="P31" s="241">
        <f>SUM(P25:P30)</f>
        <v>1</v>
      </c>
      <c r="Q31" s="12">
        <f>SUM(Q25:Q30)</f>
        <v>0</v>
      </c>
      <c r="R31" s="12">
        <f>SUM(R25:R30)</f>
        <v>0</v>
      </c>
      <c r="S31" s="12"/>
      <c r="T31" s="363"/>
      <c r="U31" s="218">
        <f>SUM(U25:U30)</f>
        <v>188887</v>
      </c>
      <c r="V31" s="334"/>
      <c r="W31" s="11">
        <f>SUM(W25:W30)</f>
        <v>209155</v>
      </c>
      <c r="X31" s="12">
        <f>SUM(X25:X30)</f>
        <v>2200</v>
      </c>
      <c r="Y31" s="241">
        <f>SUM(Y25:Y30)</f>
        <v>1.2</v>
      </c>
      <c r="Z31" s="12">
        <f>SUM(Z25:Z30)</f>
        <v>0</v>
      </c>
      <c r="AA31" s="12">
        <f>SUM(AA25:AA30)</f>
        <v>0</v>
      </c>
      <c r="AB31" s="12"/>
      <c r="AC31" s="218">
        <f>SUM(AC25:AC30)</f>
        <v>211355</v>
      </c>
      <c r="AD31" s="334"/>
      <c r="AE31" s="11">
        <f>SUM(AE25:AE30)</f>
        <v>94435</v>
      </c>
      <c r="AF31" s="12">
        <f>SUM(AF25:AF30)</f>
        <v>2200</v>
      </c>
      <c r="AG31" s="241">
        <f>SUM(AG25:AG30)</f>
        <v>0.4</v>
      </c>
      <c r="AH31" s="12">
        <f>SUM(AH25:AH30)</f>
        <v>0</v>
      </c>
      <c r="AI31" s="12">
        <f>SUM(AI25:AI30)</f>
        <v>0</v>
      </c>
      <c r="AJ31" s="12"/>
      <c r="AK31" s="218">
        <f>SUM(AK25:AK30)</f>
        <v>96635</v>
      </c>
      <c r="AL31" s="334"/>
      <c r="AM31" s="11">
        <f>SUM(AM25:AM30)</f>
        <v>0</v>
      </c>
      <c r="AN31" s="12">
        <f>SUM(AN25:AN30)</f>
        <v>0</v>
      </c>
      <c r="AO31" s="241">
        <f>SUM(AO25:AO30)</f>
        <v>0</v>
      </c>
      <c r="AP31" s="12">
        <f>SUM(AP25:AP30)</f>
        <v>0</v>
      </c>
      <c r="AQ31" s="12">
        <f>SUM(AQ25:AQ30)</f>
        <v>0</v>
      </c>
      <c r="AR31" s="12"/>
      <c r="AS31" s="218">
        <f>SUM(AS25:AS30)</f>
        <v>0</v>
      </c>
    </row>
    <row r="32" spans="1:45" ht="12" customHeight="1">
      <c r="A32" s="249"/>
      <c r="B32" s="211"/>
      <c r="C32" s="212"/>
      <c r="D32" s="213"/>
      <c r="E32" s="225"/>
      <c r="F32" s="227"/>
      <c r="G32" s="226"/>
      <c r="H32" s="242"/>
      <c r="I32" s="226"/>
      <c r="J32" s="226"/>
      <c r="K32" s="226"/>
      <c r="L32" s="228"/>
      <c r="M32" s="337"/>
      <c r="N32" s="227"/>
      <c r="O32" s="226"/>
      <c r="P32" s="242"/>
      <c r="Q32" s="226"/>
      <c r="R32" s="226"/>
      <c r="S32" s="226"/>
      <c r="T32" s="364"/>
      <c r="U32" s="228"/>
      <c r="V32" s="337"/>
      <c r="W32" s="227"/>
      <c r="X32" s="226"/>
      <c r="Y32" s="242"/>
      <c r="Z32" s="226"/>
      <c r="AA32" s="226"/>
      <c r="AB32" s="226"/>
      <c r="AC32" s="228"/>
      <c r="AD32" s="337"/>
      <c r="AE32" s="227"/>
      <c r="AF32" s="226"/>
      <c r="AG32" s="242"/>
      <c r="AH32" s="226"/>
      <c r="AI32" s="226"/>
      <c r="AJ32" s="226"/>
      <c r="AK32" s="228"/>
      <c r="AL32" s="337"/>
      <c r="AM32" s="227"/>
      <c r="AN32" s="226"/>
      <c r="AO32" s="242"/>
      <c r="AP32" s="226"/>
      <c r="AQ32" s="226"/>
      <c r="AR32" s="226"/>
      <c r="AS32" s="228"/>
    </row>
    <row r="33" spans="1:45" ht="12" customHeight="1">
      <c r="A33" s="5" t="s">
        <v>598</v>
      </c>
      <c r="B33" s="5" t="s">
        <v>597</v>
      </c>
      <c r="C33" s="5" t="s">
        <v>16</v>
      </c>
      <c r="D33" s="5" t="s">
        <v>638</v>
      </c>
      <c r="E33" s="5" t="s">
        <v>661</v>
      </c>
      <c r="F33" s="9">
        <v>23212</v>
      </c>
      <c r="G33" s="7">
        <v>600</v>
      </c>
      <c r="H33" s="240">
        <v>0.25</v>
      </c>
      <c r="I33" s="7">
        <v>0</v>
      </c>
      <c r="J33" s="7">
        <v>0</v>
      </c>
      <c r="K33" s="92"/>
      <c r="L33" s="220">
        <f>F33+G33+I33+J33</f>
        <v>23812</v>
      </c>
      <c r="M33" s="336"/>
      <c r="N33" s="9">
        <v>19127</v>
      </c>
      <c r="O33" s="7">
        <v>2060</v>
      </c>
      <c r="P33" s="240">
        <v>0.25</v>
      </c>
      <c r="Q33" s="7">
        <v>0</v>
      </c>
      <c r="R33" s="7">
        <v>0</v>
      </c>
      <c r="S33" s="92"/>
      <c r="T33" s="362">
        <v>1</v>
      </c>
      <c r="U33" s="220">
        <f t="shared" ref="U33:U39" si="4">N33+O33+Q33+R33</f>
        <v>21187</v>
      </c>
      <c r="V33" s="336"/>
      <c r="W33" s="9">
        <v>0</v>
      </c>
      <c r="X33" s="7">
        <v>0</v>
      </c>
      <c r="Y33" s="240">
        <v>0</v>
      </c>
      <c r="Z33" s="7">
        <v>0</v>
      </c>
      <c r="AA33" s="7">
        <v>0</v>
      </c>
      <c r="AB33" s="92"/>
      <c r="AC33" s="220">
        <f t="shared" ref="AC33:AC37" si="5">W33+X33+Z33+AA33</f>
        <v>0</v>
      </c>
      <c r="AD33" s="336"/>
      <c r="AE33" s="9">
        <v>0</v>
      </c>
      <c r="AF33" s="7">
        <v>0</v>
      </c>
      <c r="AG33" s="240">
        <v>0</v>
      </c>
      <c r="AH33" s="7">
        <v>0</v>
      </c>
      <c r="AI33" s="7">
        <v>0</v>
      </c>
      <c r="AJ33" s="92"/>
      <c r="AK33" s="220">
        <f t="shared" ref="AK33:AK38" si="6">AE33+AF33+AH33+AI33</f>
        <v>0</v>
      </c>
      <c r="AL33" s="336"/>
      <c r="AM33" s="9">
        <v>0</v>
      </c>
      <c r="AN33" s="7">
        <v>0</v>
      </c>
      <c r="AO33" s="240">
        <v>0</v>
      </c>
      <c r="AP33" s="7">
        <v>0</v>
      </c>
      <c r="AQ33" s="7">
        <v>0</v>
      </c>
      <c r="AR33" s="92"/>
      <c r="AS33" s="220">
        <f t="shared" ref="AS33:AS38" si="7">AM33+AN33+AP33+AQ33</f>
        <v>0</v>
      </c>
    </row>
    <row r="34" spans="1:45" ht="12" customHeight="1">
      <c r="A34" s="5" t="s">
        <v>598</v>
      </c>
      <c r="B34" s="5" t="s">
        <v>22</v>
      </c>
      <c r="C34" s="5" t="s">
        <v>16</v>
      </c>
      <c r="D34" s="5" t="s">
        <v>638</v>
      </c>
      <c r="E34" s="5" t="s">
        <v>661</v>
      </c>
      <c r="F34" s="9">
        <v>85603</v>
      </c>
      <c r="G34" s="7">
        <v>600</v>
      </c>
      <c r="H34" s="240">
        <v>0.5</v>
      </c>
      <c r="I34" s="7">
        <v>0</v>
      </c>
      <c r="J34" s="7">
        <v>0</v>
      </c>
      <c r="K34" s="92"/>
      <c r="L34" s="220">
        <f>F34+G34+I34+J34</f>
        <v>86203</v>
      </c>
      <c r="M34" s="336"/>
      <c r="N34" s="9">
        <v>44086</v>
      </c>
      <c r="O34" s="7">
        <v>0</v>
      </c>
      <c r="P34" s="240">
        <v>0.5</v>
      </c>
      <c r="Q34" s="7">
        <v>0</v>
      </c>
      <c r="R34" s="7">
        <v>0</v>
      </c>
      <c r="S34" s="92"/>
      <c r="T34" s="362">
        <v>1</v>
      </c>
      <c r="U34" s="220">
        <f t="shared" si="4"/>
        <v>44086</v>
      </c>
      <c r="V34" s="336"/>
      <c r="W34" s="9">
        <v>36327</v>
      </c>
      <c r="X34" s="7">
        <v>0</v>
      </c>
      <c r="Y34" s="240">
        <v>0.2</v>
      </c>
      <c r="Z34" s="7">
        <v>0</v>
      </c>
      <c r="AA34" s="7">
        <v>0</v>
      </c>
      <c r="AB34" s="92"/>
      <c r="AC34" s="220">
        <f t="shared" si="5"/>
        <v>36327</v>
      </c>
      <c r="AD34" s="336"/>
      <c r="AE34" s="9">
        <v>20958</v>
      </c>
      <c r="AF34" s="7">
        <v>0</v>
      </c>
      <c r="AG34" s="240">
        <v>0.12</v>
      </c>
      <c r="AH34" s="7">
        <v>0</v>
      </c>
      <c r="AI34" s="7">
        <v>0</v>
      </c>
      <c r="AJ34" s="92"/>
      <c r="AK34" s="220">
        <f t="shared" si="6"/>
        <v>20958</v>
      </c>
      <c r="AL34" s="336"/>
      <c r="AM34" s="9">
        <v>0</v>
      </c>
      <c r="AN34" s="7">
        <v>0</v>
      </c>
      <c r="AO34" s="240">
        <v>0</v>
      </c>
      <c r="AP34" s="7">
        <v>0</v>
      </c>
      <c r="AQ34" s="7">
        <v>0</v>
      </c>
      <c r="AR34" s="92"/>
      <c r="AS34" s="220">
        <f t="shared" si="7"/>
        <v>0</v>
      </c>
    </row>
    <row r="35" spans="1:45" ht="12" customHeight="1">
      <c r="A35" s="5" t="s">
        <v>598</v>
      </c>
      <c r="B35" s="5" t="s">
        <v>19</v>
      </c>
      <c r="C35" s="5" t="s">
        <v>16</v>
      </c>
      <c r="D35" s="5" t="s">
        <v>638</v>
      </c>
      <c r="E35" s="5" t="s">
        <v>661</v>
      </c>
      <c r="F35" s="9">
        <v>46343</v>
      </c>
      <c r="G35" s="7">
        <v>600</v>
      </c>
      <c r="H35" s="240">
        <v>0.25</v>
      </c>
      <c r="I35" s="7">
        <v>0</v>
      </c>
      <c r="J35" s="7">
        <v>0</v>
      </c>
      <c r="K35" s="92"/>
      <c r="L35" s="220">
        <f>F35+G35+I35+J35</f>
        <v>46943</v>
      </c>
      <c r="M35" s="336"/>
      <c r="N35" s="9">
        <v>0</v>
      </c>
      <c r="O35" s="7">
        <v>0</v>
      </c>
      <c r="P35" s="240">
        <v>0</v>
      </c>
      <c r="Q35" s="7">
        <v>0</v>
      </c>
      <c r="R35" s="7">
        <v>0</v>
      </c>
      <c r="S35" s="92"/>
      <c r="T35" s="362">
        <v>1</v>
      </c>
      <c r="U35" s="220">
        <f t="shared" si="4"/>
        <v>0</v>
      </c>
      <c r="V35" s="336"/>
      <c r="W35" s="9">
        <v>0</v>
      </c>
      <c r="X35" s="7">
        <v>0</v>
      </c>
      <c r="Y35" s="240">
        <v>0</v>
      </c>
      <c r="Z35" s="7">
        <v>0</v>
      </c>
      <c r="AA35" s="7">
        <v>0</v>
      </c>
      <c r="AB35" s="92"/>
      <c r="AC35" s="220">
        <f t="shared" si="5"/>
        <v>0</v>
      </c>
      <c r="AD35" s="336"/>
      <c r="AE35" s="9">
        <v>0</v>
      </c>
      <c r="AF35" s="7">
        <v>0</v>
      </c>
      <c r="AG35" s="240">
        <v>0</v>
      </c>
      <c r="AH35" s="7">
        <v>0</v>
      </c>
      <c r="AI35" s="7">
        <v>0</v>
      </c>
      <c r="AJ35" s="92"/>
      <c r="AK35" s="220">
        <f t="shared" si="6"/>
        <v>0</v>
      </c>
      <c r="AL35" s="336"/>
      <c r="AM35" s="9">
        <v>0</v>
      </c>
      <c r="AN35" s="7">
        <v>0</v>
      </c>
      <c r="AO35" s="240">
        <v>0</v>
      </c>
      <c r="AP35" s="7">
        <v>0</v>
      </c>
      <c r="AQ35" s="7">
        <v>0</v>
      </c>
      <c r="AR35" s="92"/>
      <c r="AS35" s="220">
        <f t="shared" si="7"/>
        <v>0</v>
      </c>
    </row>
    <row r="36" spans="1:45" ht="12" customHeight="1">
      <c r="A36" s="5" t="s">
        <v>598</v>
      </c>
      <c r="B36" s="5" t="s">
        <v>20</v>
      </c>
      <c r="C36" s="5" t="s">
        <v>21</v>
      </c>
      <c r="D36" s="5" t="s">
        <v>639</v>
      </c>
      <c r="E36" s="5" t="s">
        <v>26</v>
      </c>
      <c r="F36" s="9">
        <v>49748</v>
      </c>
      <c r="G36" s="7">
        <v>5200</v>
      </c>
      <c r="H36" s="240">
        <v>0.3</v>
      </c>
      <c r="I36" s="7">
        <v>0</v>
      </c>
      <c r="J36" s="7">
        <v>0</v>
      </c>
      <c r="K36" s="92"/>
      <c r="L36" s="220">
        <f>F36+G36+I36+J36</f>
        <v>54948</v>
      </c>
      <c r="M36" s="336"/>
      <c r="N36" s="9">
        <v>107969</v>
      </c>
      <c r="O36" s="7">
        <v>3090</v>
      </c>
      <c r="P36" s="240">
        <v>0.6</v>
      </c>
      <c r="Q36" s="7">
        <v>10712</v>
      </c>
      <c r="R36" s="7">
        <v>5220</v>
      </c>
      <c r="S36" s="92" t="s">
        <v>677</v>
      </c>
      <c r="T36" s="362">
        <v>1</v>
      </c>
      <c r="U36" s="220">
        <f t="shared" si="4"/>
        <v>126991</v>
      </c>
      <c r="V36" s="336"/>
      <c r="W36" s="9">
        <v>111207</v>
      </c>
      <c r="X36" s="7">
        <v>3183</v>
      </c>
      <c r="Y36" s="240">
        <v>0.6</v>
      </c>
      <c r="Z36" s="7">
        <v>11033</v>
      </c>
      <c r="AA36" s="7">
        <v>5380</v>
      </c>
      <c r="AB36" s="92" t="s">
        <v>677</v>
      </c>
      <c r="AC36" s="220">
        <f t="shared" si="5"/>
        <v>130803</v>
      </c>
      <c r="AD36" s="336"/>
      <c r="AE36" s="9">
        <v>47412</v>
      </c>
      <c r="AF36" s="7">
        <v>3130</v>
      </c>
      <c r="AG36" s="240">
        <v>0.25</v>
      </c>
      <c r="AH36" s="7">
        <v>2538</v>
      </c>
      <c r="AI36" s="7">
        <v>0</v>
      </c>
      <c r="AJ36" s="92"/>
      <c r="AK36" s="220">
        <f t="shared" si="6"/>
        <v>53080</v>
      </c>
      <c r="AL36" s="336"/>
      <c r="AM36" s="9">
        <v>0</v>
      </c>
      <c r="AN36" s="7">
        <v>0</v>
      </c>
      <c r="AO36" s="240">
        <v>0</v>
      </c>
      <c r="AP36" s="7">
        <v>0</v>
      </c>
      <c r="AQ36" s="7">
        <v>0</v>
      </c>
      <c r="AR36" s="92"/>
      <c r="AS36" s="220">
        <f t="shared" si="7"/>
        <v>0</v>
      </c>
    </row>
    <row r="37" spans="1:45" ht="12" customHeight="1">
      <c r="A37" s="5" t="s">
        <v>598</v>
      </c>
      <c r="B37" s="5" t="s">
        <v>678</v>
      </c>
      <c r="C37" s="5" t="s">
        <v>16</v>
      </c>
      <c r="D37" s="5" t="s">
        <v>638</v>
      </c>
      <c r="E37" s="5" t="s">
        <v>661</v>
      </c>
      <c r="F37" s="9">
        <v>0</v>
      </c>
      <c r="G37" s="7">
        <v>0</v>
      </c>
      <c r="H37" s="240">
        <v>0</v>
      </c>
      <c r="I37" s="7">
        <v>0</v>
      </c>
      <c r="J37" s="7">
        <v>0</v>
      </c>
      <c r="K37" s="92"/>
      <c r="L37" s="220">
        <f>F37+G37+I37+J37</f>
        <v>0</v>
      </c>
      <c r="M37" s="336"/>
      <c r="N37" s="9">
        <v>25600</v>
      </c>
      <c r="O37" s="7"/>
      <c r="P37" s="240">
        <v>0.1</v>
      </c>
      <c r="Q37" s="7"/>
      <c r="R37" s="7"/>
      <c r="S37" s="92"/>
      <c r="T37" s="362">
        <v>1</v>
      </c>
      <c r="U37" s="220">
        <f t="shared" si="4"/>
        <v>25600</v>
      </c>
      <c r="V37" s="336"/>
      <c r="W37" s="9">
        <v>79100</v>
      </c>
      <c r="X37" s="7"/>
      <c r="Y37" s="240"/>
      <c r="Z37" s="7"/>
      <c r="AA37" s="7"/>
      <c r="AB37" s="92"/>
      <c r="AC37" s="220">
        <f t="shared" si="5"/>
        <v>79100</v>
      </c>
      <c r="AD37" s="336"/>
      <c r="AE37" s="9">
        <v>0</v>
      </c>
      <c r="AF37" s="7">
        <v>0</v>
      </c>
      <c r="AG37" s="240">
        <v>0</v>
      </c>
      <c r="AH37" s="7">
        <v>0</v>
      </c>
      <c r="AI37" s="7">
        <v>0</v>
      </c>
      <c r="AJ37" s="92"/>
      <c r="AK37" s="220">
        <f t="shared" si="6"/>
        <v>0</v>
      </c>
      <c r="AL37" s="336"/>
      <c r="AM37" s="9">
        <v>0</v>
      </c>
      <c r="AN37" s="7">
        <v>0</v>
      </c>
      <c r="AO37" s="240">
        <v>0</v>
      </c>
      <c r="AP37" s="7">
        <v>0</v>
      </c>
      <c r="AQ37" s="7">
        <v>0</v>
      </c>
      <c r="AR37" s="92"/>
      <c r="AS37" s="220">
        <f t="shared" si="7"/>
        <v>0</v>
      </c>
    </row>
    <row r="38" spans="1:45" ht="12" customHeight="1">
      <c r="A38" s="5" t="s">
        <v>598</v>
      </c>
      <c r="B38" s="5" t="s">
        <v>791</v>
      </c>
      <c r="C38" s="5" t="s">
        <v>16</v>
      </c>
      <c r="D38" s="5" t="s">
        <v>638</v>
      </c>
      <c r="E38" s="5" t="s">
        <v>661</v>
      </c>
      <c r="F38" s="9">
        <v>0</v>
      </c>
      <c r="G38" s="7">
        <v>0</v>
      </c>
      <c r="H38" s="240">
        <v>0</v>
      </c>
      <c r="I38" s="7">
        <v>0</v>
      </c>
      <c r="J38" s="7">
        <v>0</v>
      </c>
      <c r="K38" s="92"/>
      <c r="L38" s="220"/>
      <c r="M38" s="336"/>
      <c r="N38" s="9"/>
      <c r="O38" s="7"/>
      <c r="P38" s="240"/>
      <c r="Q38" s="7"/>
      <c r="R38" s="7"/>
      <c r="S38" s="92"/>
      <c r="T38" s="362"/>
      <c r="U38" s="220"/>
      <c r="V38" s="336"/>
      <c r="W38" s="9"/>
      <c r="X38" s="7"/>
      <c r="Y38" s="240"/>
      <c r="Z38" s="7"/>
      <c r="AA38" s="7"/>
      <c r="AB38" s="92"/>
      <c r="AC38" s="220"/>
      <c r="AD38" s="336"/>
      <c r="AE38" s="9">
        <v>36000</v>
      </c>
      <c r="AF38" s="7">
        <v>0</v>
      </c>
      <c r="AG38" s="240">
        <v>0.23</v>
      </c>
      <c r="AH38" s="7">
        <v>0</v>
      </c>
      <c r="AI38" s="7">
        <v>0</v>
      </c>
      <c r="AJ38" s="92"/>
      <c r="AK38" s="220">
        <f t="shared" si="6"/>
        <v>36000</v>
      </c>
      <c r="AL38" s="336"/>
      <c r="AM38" s="9">
        <v>0</v>
      </c>
      <c r="AN38" s="7">
        <v>0</v>
      </c>
      <c r="AO38" s="240">
        <v>0</v>
      </c>
      <c r="AP38" s="7">
        <v>0</v>
      </c>
      <c r="AQ38" s="7">
        <v>0</v>
      </c>
      <c r="AR38" s="92"/>
      <c r="AS38" s="220">
        <f t="shared" si="7"/>
        <v>0</v>
      </c>
    </row>
    <row r="39" spans="1:45" ht="12" customHeight="1" thickBot="1">
      <c r="A39" s="253"/>
      <c r="B39" s="250"/>
      <c r="C39" s="251"/>
      <c r="D39" s="252"/>
      <c r="E39" s="5"/>
      <c r="F39" s="9"/>
      <c r="G39" s="7"/>
      <c r="H39" s="240"/>
      <c r="I39" s="7"/>
      <c r="J39" s="7"/>
      <c r="K39" s="92"/>
      <c r="L39" s="220"/>
      <c r="M39" s="336"/>
      <c r="N39" s="9"/>
      <c r="O39" s="7"/>
      <c r="P39" s="240"/>
      <c r="Q39" s="7"/>
      <c r="R39" s="7"/>
      <c r="S39" s="92"/>
      <c r="T39" s="362"/>
      <c r="U39" s="220">
        <f t="shared" si="4"/>
        <v>0</v>
      </c>
      <c r="V39" s="336"/>
      <c r="W39" s="9"/>
      <c r="X39" s="7"/>
      <c r="Y39" s="240"/>
      <c r="Z39" s="7"/>
      <c r="AA39" s="7"/>
      <c r="AB39" s="92"/>
      <c r="AC39" s="220"/>
      <c r="AD39" s="336"/>
      <c r="AE39" s="9"/>
      <c r="AF39" s="7"/>
      <c r="AG39" s="240"/>
      <c r="AH39" s="7"/>
      <c r="AI39" s="7"/>
      <c r="AJ39" s="92"/>
      <c r="AK39" s="220"/>
      <c r="AL39" s="336"/>
      <c r="AM39" s="9"/>
      <c r="AN39" s="7"/>
      <c r="AO39" s="240"/>
      <c r="AP39" s="7"/>
      <c r="AQ39" s="7"/>
      <c r="AR39" s="92"/>
      <c r="AS39" s="220"/>
    </row>
    <row r="40" spans="1:45" ht="12" customHeight="1" thickBot="1">
      <c r="A40" s="254" t="s">
        <v>598</v>
      </c>
      <c r="B40" s="255" t="s">
        <v>14</v>
      </c>
      <c r="C40" s="256"/>
      <c r="D40" s="257"/>
      <c r="E40" s="16"/>
      <c r="F40" s="11">
        <f>SUM(F33:F39)</f>
        <v>204906</v>
      </c>
      <c r="G40" s="12">
        <f>SUM(G33:G39)</f>
        <v>7000</v>
      </c>
      <c r="H40" s="241">
        <f>SUM(H33:H39)</f>
        <v>1.3</v>
      </c>
      <c r="I40" s="12">
        <f>SUM(I33:I39)</f>
        <v>0</v>
      </c>
      <c r="J40" s="12">
        <f>SUM(J33:J39)</f>
        <v>0</v>
      </c>
      <c r="K40" s="12"/>
      <c r="L40" s="218">
        <f>SUM(L33:L39)</f>
        <v>211906</v>
      </c>
      <c r="M40" s="334"/>
      <c r="N40" s="11">
        <f>SUM(N33:N39)</f>
        <v>196782</v>
      </c>
      <c r="O40" s="12">
        <f>SUM(O33:O39)</f>
        <v>5150</v>
      </c>
      <c r="P40" s="241">
        <f>SUM(P33:P39)</f>
        <v>1.4500000000000002</v>
      </c>
      <c r="Q40" s="12">
        <f>SUM(Q33:Q39)</f>
        <v>10712</v>
      </c>
      <c r="R40" s="12">
        <f>SUM(R33:R39)</f>
        <v>5220</v>
      </c>
      <c r="S40" s="12"/>
      <c r="T40" s="363"/>
      <c r="U40" s="218">
        <f>SUM(U33:U39)</f>
        <v>217864</v>
      </c>
      <c r="V40" s="334"/>
      <c r="W40" s="11">
        <f>SUM(W33:W39)</f>
        <v>226634</v>
      </c>
      <c r="X40" s="12">
        <f>SUM(X33:X39)</f>
        <v>3183</v>
      </c>
      <c r="Y40" s="241">
        <f>SUM(Y33:Y39)</f>
        <v>0.8</v>
      </c>
      <c r="Z40" s="12">
        <f>SUM(Z33:Z39)</f>
        <v>11033</v>
      </c>
      <c r="AA40" s="12">
        <f>SUM(AA33:AA39)</f>
        <v>5380</v>
      </c>
      <c r="AB40" s="12"/>
      <c r="AC40" s="218">
        <f>SUM(AC33:AC39)</f>
        <v>246230</v>
      </c>
      <c r="AD40" s="334"/>
      <c r="AE40" s="11">
        <f>SUM(AE33:AE39)</f>
        <v>104370</v>
      </c>
      <c r="AF40" s="12">
        <f>SUM(AF33:AF39)</f>
        <v>3130</v>
      </c>
      <c r="AG40" s="241">
        <f>SUM(AG33:AG39)</f>
        <v>0.6</v>
      </c>
      <c r="AH40" s="12">
        <f>SUM(AH33:AH39)</f>
        <v>2538</v>
      </c>
      <c r="AI40" s="12">
        <f>SUM(AI33:AI39)</f>
        <v>0</v>
      </c>
      <c r="AJ40" s="12"/>
      <c r="AK40" s="218">
        <f>SUM(AK33:AK39)</f>
        <v>110038</v>
      </c>
      <c r="AL40" s="334"/>
      <c r="AM40" s="11">
        <f>SUM(AM33:AM39)</f>
        <v>0</v>
      </c>
      <c r="AN40" s="12">
        <f>SUM(AN33:AN39)</f>
        <v>0</v>
      </c>
      <c r="AO40" s="241">
        <f>SUM(AO33:AO39)</f>
        <v>0</v>
      </c>
      <c r="AP40" s="12">
        <f>SUM(AP33:AP39)</f>
        <v>0</v>
      </c>
      <c r="AQ40" s="12">
        <f>SUM(AQ33:AQ39)</f>
        <v>0</v>
      </c>
      <c r="AR40" s="12"/>
      <c r="AS40" s="218">
        <f>SUM(AS33:AS39)</f>
        <v>0</v>
      </c>
    </row>
    <row r="41" spans="1:45" ht="12" customHeight="1">
      <c r="A41" s="249"/>
      <c r="B41" s="5"/>
      <c r="C41" s="5"/>
      <c r="D41" s="5"/>
      <c r="E41" s="5"/>
      <c r="F41" s="9"/>
      <c r="G41" s="5"/>
      <c r="H41" s="240"/>
      <c r="I41" s="5"/>
      <c r="J41" s="5"/>
      <c r="K41" s="5"/>
      <c r="L41" s="220"/>
      <c r="M41" s="337"/>
      <c r="N41" s="9"/>
      <c r="O41" s="226"/>
      <c r="P41" s="240"/>
      <c r="Q41" s="226"/>
      <c r="R41" s="226"/>
      <c r="S41" s="226"/>
      <c r="T41" s="226"/>
      <c r="U41" s="220"/>
      <c r="V41" s="337"/>
      <c r="W41" s="227"/>
      <c r="X41" s="7"/>
      <c r="Y41" s="242"/>
      <c r="Z41" s="5"/>
      <c r="AA41" s="5"/>
      <c r="AB41" s="5"/>
      <c r="AC41" s="228"/>
      <c r="AD41" s="337"/>
      <c r="AE41" s="227"/>
      <c r="AF41" s="7"/>
      <c r="AG41" s="242"/>
      <c r="AH41" s="5"/>
      <c r="AI41" s="5"/>
      <c r="AJ41" s="5"/>
      <c r="AK41" s="228"/>
      <c r="AL41" s="337"/>
      <c r="AM41" s="227"/>
      <c r="AN41" s="7"/>
      <c r="AO41" s="240"/>
      <c r="AP41" s="5"/>
      <c r="AQ41" s="5"/>
      <c r="AR41" s="5"/>
      <c r="AS41" s="228"/>
    </row>
    <row r="42" spans="1:45" ht="12" customHeight="1">
      <c r="A42" s="461" t="s">
        <v>806</v>
      </c>
      <c r="B42" s="5" t="s">
        <v>20</v>
      </c>
      <c r="C42" s="5" t="s">
        <v>21</v>
      </c>
      <c r="D42" s="5"/>
      <c r="E42" s="5" t="s">
        <v>661</v>
      </c>
      <c r="F42" s="9">
        <v>0</v>
      </c>
      <c r="G42" s="7">
        <v>0</v>
      </c>
      <c r="H42" s="240">
        <v>0</v>
      </c>
      <c r="I42" s="7">
        <v>0</v>
      </c>
      <c r="J42" s="7">
        <v>0</v>
      </c>
      <c r="K42" s="5"/>
      <c r="L42" s="220"/>
      <c r="M42" s="337"/>
      <c r="N42" s="9"/>
      <c r="O42" s="226"/>
      <c r="P42" s="240"/>
      <c r="Q42" s="226"/>
      <c r="R42" s="226"/>
      <c r="S42" s="226"/>
      <c r="T42" s="226"/>
      <c r="U42" s="220"/>
      <c r="V42" s="337"/>
      <c r="W42" s="9"/>
      <c r="X42" s="7"/>
      <c r="Y42" s="240"/>
      <c r="Z42" s="5"/>
      <c r="AA42" s="5"/>
      <c r="AB42" s="5"/>
      <c r="AC42" s="220"/>
      <c r="AD42" s="337"/>
      <c r="AE42" s="9">
        <v>75858.827725690877</v>
      </c>
      <c r="AF42" s="7">
        <v>2422.0880127999999</v>
      </c>
      <c r="AG42" s="240">
        <v>0.4</v>
      </c>
      <c r="AH42" s="5"/>
      <c r="AI42" s="5"/>
      <c r="AJ42" s="5"/>
      <c r="AK42" s="220">
        <f t="shared" ref="AK42:AK48" si="8">AE42+AF42+AH42+AI42</f>
        <v>78280.915738490876</v>
      </c>
      <c r="AL42" s="337"/>
      <c r="AM42" s="9">
        <v>117201.8888361924</v>
      </c>
      <c r="AN42" s="7">
        <v>2494.7506531839999</v>
      </c>
      <c r="AO42" s="240">
        <v>0.6</v>
      </c>
      <c r="AP42" s="5"/>
      <c r="AQ42" s="7">
        <v>780</v>
      </c>
      <c r="AR42" s="5" t="s">
        <v>809</v>
      </c>
      <c r="AS42" s="220">
        <f t="shared" ref="AS42:AS48" si="9">AM42+AN42+AP42+AQ42</f>
        <v>120476.63948937641</v>
      </c>
    </row>
    <row r="43" spans="1:45" ht="12" customHeight="1">
      <c r="A43" s="461" t="s">
        <v>806</v>
      </c>
      <c r="B43" s="5" t="s">
        <v>803</v>
      </c>
      <c r="C43" s="5" t="s">
        <v>49</v>
      </c>
      <c r="D43" s="5"/>
      <c r="E43" s="5" t="s">
        <v>661</v>
      </c>
      <c r="F43" s="9">
        <v>0</v>
      </c>
      <c r="G43" s="7">
        <v>0</v>
      </c>
      <c r="H43" s="240">
        <v>0</v>
      </c>
      <c r="I43" s="7">
        <v>0</v>
      </c>
      <c r="J43" s="7">
        <v>0</v>
      </c>
      <c r="K43" s="5"/>
      <c r="L43" s="220"/>
      <c r="M43" s="337"/>
      <c r="N43" s="9"/>
      <c r="O43" s="226"/>
      <c r="P43" s="240"/>
      <c r="Q43" s="226"/>
      <c r="R43" s="226"/>
      <c r="S43" s="226"/>
      <c r="T43" s="226"/>
      <c r="U43" s="220"/>
      <c r="V43" s="337"/>
      <c r="W43" s="9"/>
      <c r="X43" s="7"/>
      <c r="Y43" s="240"/>
      <c r="Z43" s="5"/>
      <c r="AA43" s="5"/>
      <c r="AB43" s="5"/>
      <c r="AC43" s="220"/>
      <c r="AD43" s="337"/>
      <c r="AE43" s="9">
        <v>85188.131225600009</v>
      </c>
      <c r="AF43" s="7">
        <v>2636.8</v>
      </c>
      <c r="AG43" s="240">
        <v>0.4</v>
      </c>
      <c r="AH43" s="5"/>
      <c r="AI43" s="5"/>
      <c r="AJ43" s="5"/>
      <c r="AK43" s="220">
        <f t="shared" si="8"/>
        <v>87824.931225600012</v>
      </c>
      <c r="AL43" s="337"/>
      <c r="AM43" s="9">
        <v>87743.775162367994</v>
      </c>
      <c r="AN43" s="7">
        <v>2715.904</v>
      </c>
      <c r="AO43" s="240">
        <v>0.4</v>
      </c>
      <c r="AP43" s="5"/>
      <c r="AQ43" s="7">
        <v>849</v>
      </c>
      <c r="AR43" s="5" t="s">
        <v>809</v>
      </c>
      <c r="AS43" s="220">
        <f t="shared" si="9"/>
        <v>91308.679162367989</v>
      </c>
    </row>
    <row r="44" spans="1:45" ht="12" customHeight="1">
      <c r="A44" s="461" t="s">
        <v>806</v>
      </c>
      <c r="B44" s="5" t="s">
        <v>791</v>
      </c>
      <c r="C44" s="5" t="s">
        <v>16</v>
      </c>
      <c r="D44" s="5"/>
      <c r="E44" s="5" t="s">
        <v>661</v>
      </c>
      <c r="F44" s="9">
        <v>0</v>
      </c>
      <c r="G44" s="7">
        <v>0</v>
      </c>
      <c r="H44" s="240">
        <v>0</v>
      </c>
      <c r="I44" s="7">
        <v>0</v>
      </c>
      <c r="J44" s="7">
        <v>0</v>
      </c>
      <c r="K44" s="5"/>
      <c r="L44" s="220"/>
      <c r="M44" s="337"/>
      <c r="N44" s="9"/>
      <c r="O44" s="226"/>
      <c r="P44" s="240"/>
      <c r="Q44" s="226"/>
      <c r="R44" s="226"/>
      <c r="S44" s="226"/>
      <c r="T44" s="226"/>
      <c r="U44" s="220"/>
      <c r="V44" s="337"/>
      <c r="W44" s="9"/>
      <c r="X44" s="7"/>
      <c r="Y44" s="240"/>
      <c r="Z44" s="5"/>
      <c r="AA44" s="5"/>
      <c r="AB44" s="5"/>
      <c r="AC44" s="220"/>
      <c r="AD44" s="337"/>
      <c r="AE44" s="9">
        <v>56608.327020044788</v>
      </c>
      <c r="AF44" s="7">
        <v>2372.9551999999999</v>
      </c>
      <c r="AG44" s="240">
        <v>0.4</v>
      </c>
      <c r="AH44" s="5"/>
      <c r="AI44" s="7">
        <v>742</v>
      </c>
      <c r="AJ44" s="5" t="s">
        <v>809</v>
      </c>
      <c r="AK44" s="220">
        <f t="shared" si="8"/>
        <v>59723.282220044784</v>
      </c>
      <c r="AL44" s="337"/>
      <c r="AM44" s="9">
        <v>72883.221038307689</v>
      </c>
      <c r="AN44" s="7">
        <v>2444.1438560000001</v>
      </c>
      <c r="AO44" s="240">
        <v>0.5</v>
      </c>
      <c r="AP44" s="5"/>
      <c r="AQ44" s="5"/>
      <c r="AR44" s="5"/>
      <c r="AS44" s="220">
        <f t="shared" si="9"/>
        <v>75327.364894307684</v>
      </c>
    </row>
    <row r="45" spans="1:45" ht="12" customHeight="1">
      <c r="A45" s="461" t="s">
        <v>806</v>
      </c>
      <c r="B45" s="5" t="s">
        <v>802</v>
      </c>
      <c r="C45" s="5" t="s">
        <v>49</v>
      </c>
      <c r="D45" s="5"/>
      <c r="E45" s="5" t="s">
        <v>744</v>
      </c>
      <c r="F45" s="9">
        <v>0</v>
      </c>
      <c r="G45" s="7">
        <v>0</v>
      </c>
      <c r="H45" s="240">
        <v>0</v>
      </c>
      <c r="I45" s="7">
        <v>0</v>
      </c>
      <c r="J45" s="7">
        <v>0</v>
      </c>
      <c r="K45" s="5"/>
      <c r="L45" s="220"/>
      <c r="M45" s="337"/>
      <c r="N45" s="9"/>
      <c r="O45" s="226"/>
      <c r="P45" s="240"/>
      <c r="Q45" s="226"/>
      <c r="R45" s="226"/>
      <c r="S45" s="226"/>
      <c r="T45" s="226"/>
      <c r="U45" s="220"/>
      <c r="V45" s="337"/>
      <c r="W45" s="9"/>
      <c r="X45" s="7"/>
      <c r="Y45" s="240"/>
      <c r="Z45" s="5"/>
      <c r="AA45" s="5"/>
      <c r="AB45" s="5"/>
      <c r="AC45" s="220"/>
      <c r="AD45" s="337"/>
      <c r="AE45" s="9">
        <v>50212.5</v>
      </c>
      <c r="AF45" s="7"/>
      <c r="AG45" s="240">
        <v>0.3</v>
      </c>
      <c r="AH45" s="5"/>
      <c r="AI45" s="5"/>
      <c r="AJ45" s="5"/>
      <c r="AK45" s="220">
        <f t="shared" si="8"/>
        <v>50212.5</v>
      </c>
      <c r="AL45" s="337"/>
      <c r="AM45" s="9">
        <v>51718.875000000007</v>
      </c>
      <c r="AN45" s="7">
        <v>0</v>
      </c>
      <c r="AO45" s="240">
        <v>0.3</v>
      </c>
      <c r="AP45" s="5"/>
      <c r="AQ45" s="5"/>
      <c r="AR45" s="5"/>
      <c r="AS45" s="220">
        <f t="shared" si="9"/>
        <v>51718.875000000007</v>
      </c>
    </row>
    <row r="46" spans="1:45" ht="12" customHeight="1">
      <c r="A46" s="461" t="s">
        <v>806</v>
      </c>
      <c r="B46" s="5" t="s">
        <v>804</v>
      </c>
      <c r="C46" s="5" t="s">
        <v>13</v>
      </c>
      <c r="D46" s="5"/>
      <c r="E46" s="5" t="s">
        <v>661</v>
      </c>
      <c r="F46" s="9">
        <v>0</v>
      </c>
      <c r="G46" s="7">
        <v>0</v>
      </c>
      <c r="H46" s="240">
        <v>0</v>
      </c>
      <c r="I46" s="7">
        <v>0</v>
      </c>
      <c r="J46" s="7">
        <v>0</v>
      </c>
      <c r="K46" s="5"/>
      <c r="L46" s="220"/>
      <c r="M46" s="337"/>
      <c r="N46" s="9"/>
      <c r="O46" s="226"/>
      <c r="P46" s="240"/>
      <c r="Q46" s="226"/>
      <c r="R46" s="226"/>
      <c r="S46" s="226"/>
      <c r="T46" s="226"/>
      <c r="U46" s="220"/>
      <c r="V46" s="337"/>
      <c r="W46" s="9"/>
      <c r="X46" s="7"/>
      <c r="Y46" s="240"/>
      <c r="Z46" s="5"/>
      <c r="AA46" s="5"/>
      <c r="AB46" s="5"/>
      <c r="AC46" s="220"/>
      <c r="AD46" s="337"/>
      <c r="AE46" s="9">
        <v>44521.75</v>
      </c>
      <c r="AF46" s="7"/>
      <c r="AG46" s="240">
        <v>0.2</v>
      </c>
      <c r="AH46" s="5"/>
      <c r="AI46" s="5"/>
      <c r="AJ46" s="5"/>
      <c r="AK46" s="220">
        <f t="shared" si="8"/>
        <v>44521.75</v>
      </c>
      <c r="AL46" s="337"/>
      <c r="AM46" s="9">
        <v>91714.805000000022</v>
      </c>
      <c r="AN46" s="7">
        <v>0</v>
      </c>
      <c r="AO46" s="240">
        <v>0.4</v>
      </c>
      <c r="AP46" s="5"/>
      <c r="AQ46" s="5"/>
      <c r="AR46" s="5"/>
      <c r="AS46" s="220">
        <f t="shared" si="9"/>
        <v>91714.805000000022</v>
      </c>
    </row>
    <row r="47" spans="1:45" ht="12" customHeight="1">
      <c r="A47" s="461" t="s">
        <v>806</v>
      </c>
      <c r="B47" s="5" t="s">
        <v>807</v>
      </c>
      <c r="C47" s="5"/>
      <c r="D47" s="5"/>
      <c r="E47" s="5" t="s">
        <v>805</v>
      </c>
      <c r="F47" s="9">
        <v>0</v>
      </c>
      <c r="G47" s="7">
        <v>0</v>
      </c>
      <c r="H47" s="240">
        <v>0</v>
      </c>
      <c r="I47" s="7">
        <v>0</v>
      </c>
      <c r="J47" s="7">
        <v>0</v>
      </c>
      <c r="K47" s="5"/>
      <c r="L47" s="220"/>
      <c r="M47" s="337"/>
      <c r="N47" s="9"/>
      <c r="O47" s="226"/>
      <c r="P47" s="240"/>
      <c r="Q47" s="226"/>
      <c r="R47" s="226"/>
      <c r="S47" s="226"/>
      <c r="T47" s="226"/>
      <c r="U47" s="220"/>
      <c r="V47" s="337"/>
      <c r="W47" s="9"/>
      <c r="X47" s="7"/>
      <c r="Y47" s="240"/>
      <c r="Z47" s="5"/>
      <c r="AA47" s="5"/>
      <c r="AB47" s="5"/>
      <c r="AC47" s="220"/>
      <c r="AD47" s="337"/>
      <c r="AE47" s="9">
        <v>0</v>
      </c>
      <c r="AF47" s="7"/>
      <c r="AG47" s="240">
        <v>0</v>
      </c>
      <c r="AH47" s="5"/>
      <c r="AI47" s="5"/>
      <c r="AJ47" s="5"/>
      <c r="AK47" s="220">
        <f t="shared" si="8"/>
        <v>0</v>
      </c>
      <c r="AL47" s="337"/>
      <c r="AM47" s="9">
        <v>9213.155707392003</v>
      </c>
      <c r="AN47" s="7">
        <v>0</v>
      </c>
      <c r="AO47" s="240">
        <v>0.06</v>
      </c>
      <c r="AP47" s="5"/>
      <c r="AQ47" s="5"/>
      <c r="AR47" s="5"/>
      <c r="AS47" s="220">
        <f t="shared" si="9"/>
        <v>9213.155707392003</v>
      </c>
    </row>
    <row r="48" spans="1:45" ht="12" customHeight="1">
      <c r="A48" s="461" t="s">
        <v>806</v>
      </c>
      <c r="B48" s="5" t="s">
        <v>808</v>
      </c>
      <c r="C48" s="5"/>
      <c r="D48" s="5"/>
      <c r="E48" s="5" t="s">
        <v>805</v>
      </c>
      <c r="F48" s="9">
        <v>0</v>
      </c>
      <c r="G48" s="7">
        <v>0</v>
      </c>
      <c r="H48" s="240">
        <v>0</v>
      </c>
      <c r="I48" s="7">
        <v>0</v>
      </c>
      <c r="J48" s="7">
        <v>0</v>
      </c>
      <c r="K48" s="5"/>
      <c r="L48" s="220"/>
      <c r="M48" s="337"/>
      <c r="N48" s="9"/>
      <c r="O48" s="226"/>
      <c r="P48" s="240"/>
      <c r="Q48" s="226"/>
      <c r="R48" s="226"/>
      <c r="S48" s="226"/>
      <c r="T48" s="226"/>
      <c r="U48" s="220"/>
      <c r="V48" s="337"/>
      <c r="W48" s="9"/>
      <c r="X48" s="7"/>
      <c r="Y48" s="240"/>
      <c r="Z48" s="5"/>
      <c r="AA48" s="5"/>
      <c r="AB48" s="5"/>
      <c r="AC48" s="220"/>
      <c r="AD48" s="337"/>
      <c r="AE48" s="9">
        <v>12237.388800000001</v>
      </c>
      <c r="AF48" s="7"/>
      <c r="AG48" s="240">
        <v>0.1</v>
      </c>
      <c r="AH48" s="5"/>
      <c r="AI48" s="5"/>
      <c r="AJ48" s="5"/>
      <c r="AK48" s="220">
        <f t="shared" si="8"/>
        <v>12237.388800000001</v>
      </c>
      <c r="AL48" s="337"/>
      <c r="AM48" s="9">
        <v>25209.020928000002</v>
      </c>
      <c r="AN48" s="7">
        <v>0</v>
      </c>
      <c r="AO48" s="240">
        <v>0.2</v>
      </c>
      <c r="AP48" s="5"/>
      <c r="AQ48" s="5"/>
      <c r="AR48" s="5"/>
      <c r="AS48" s="220">
        <f t="shared" si="9"/>
        <v>25209.020928000002</v>
      </c>
    </row>
    <row r="49" spans="1:45" ht="12" customHeight="1" thickBot="1">
      <c r="A49" s="249"/>
      <c r="B49" s="5"/>
      <c r="C49" s="5"/>
      <c r="D49" s="5"/>
      <c r="E49" s="5"/>
      <c r="F49" s="9"/>
      <c r="G49" s="5"/>
      <c r="H49" s="240"/>
      <c r="I49" s="5"/>
      <c r="J49" s="5"/>
      <c r="K49" s="5"/>
      <c r="L49" s="220"/>
      <c r="M49" s="337"/>
      <c r="N49" s="9"/>
      <c r="O49" s="226"/>
      <c r="P49" s="240"/>
      <c r="Q49" s="226"/>
      <c r="R49" s="226"/>
      <c r="S49" s="226"/>
      <c r="T49" s="226"/>
      <c r="U49" s="220"/>
      <c r="V49" s="337"/>
      <c r="W49" s="9"/>
      <c r="X49" s="7"/>
      <c r="Y49" s="242"/>
      <c r="Z49" s="5"/>
      <c r="AA49" s="5"/>
      <c r="AB49" s="5"/>
      <c r="AC49" s="220"/>
      <c r="AD49" s="337"/>
      <c r="AE49" s="9"/>
      <c r="AF49" s="7"/>
      <c r="AG49" s="242"/>
      <c r="AH49" s="5"/>
      <c r="AI49" s="5"/>
      <c r="AJ49" s="5"/>
      <c r="AK49" s="220"/>
      <c r="AL49" s="337"/>
      <c r="AM49" s="9"/>
      <c r="AN49" s="7"/>
      <c r="AO49" s="240"/>
      <c r="AP49" s="5"/>
      <c r="AQ49" s="5"/>
      <c r="AR49" s="5"/>
      <c r="AS49" s="228"/>
    </row>
    <row r="50" spans="1:45" ht="12" customHeight="1" thickBot="1">
      <c r="A50" s="544" t="s">
        <v>806</v>
      </c>
      <c r="B50" s="255" t="s">
        <v>14</v>
      </c>
      <c r="C50" s="256"/>
      <c r="D50" s="257"/>
      <c r="E50" s="16"/>
      <c r="F50" s="11">
        <f>SUM(F42:F49)</f>
        <v>0</v>
      </c>
      <c r="G50" s="12">
        <f>SUM(G42:G49)</f>
        <v>0</v>
      </c>
      <c r="H50" s="241">
        <f>SUM(H42:H49)</f>
        <v>0</v>
      </c>
      <c r="I50" s="12">
        <f>SUM(I42:I49)</f>
        <v>0</v>
      </c>
      <c r="J50" s="12">
        <f>SUM(J42:J49)</f>
        <v>0</v>
      </c>
      <c r="K50" s="12"/>
      <c r="L50" s="218">
        <f>SUM(L42:L49)</f>
        <v>0</v>
      </c>
      <c r="M50" s="334"/>
      <c r="N50" s="11">
        <f>SUM(N42:N49)</f>
        <v>0</v>
      </c>
      <c r="O50" s="12">
        <f>SUM(O42:O49)</f>
        <v>0</v>
      </c>
      <c r="P50" s="241">
        <f>SUM(P42:P49)</f>
        <v>0</v>
      </c>
      <c r="Q50" s="12">
        <f>SUM(Q42:Q49)</f>
        <v>0</v>
      </c>
      <c r="R50" s="12">
        <f>SUM(R42:R49)</f>
        <v>0</v>
      </c>
      <c r="S50" s="12"/>
      <c r="T50" s="363"/>
      <c r="U50" s="218">
        <f>SUM(U42:U49)</f>
        <v>0</v>
      </c>
      <c r="V50" s="334"/>
      <c r="W50" s="11">
        <f>SUM(W42:W49)</f>
        <v>0</v>
      </c>
      <c r="X50" s="12">
        <f>SUM(X42:X49)</f>
        <v>0</v>
      </c>
      <c r="Y50" s="241">
        <f>SUM(Y42:Y49)</f>
        <v>0</v>
      </c>
      <c r="Z50" s="12">
        <f>SUM(Z42:Z49)</f>
        <v>0</v>
      </c>
      <c r="AA50" s="12">
        <f>SUM(AA42:AA49)</f>
        <v>0</v>
      </c>
      <c r="AB50" s="12"/>
      <c r="AC50" s="218">
        <f>SUM(AC42:AC49)</f>
        <v>0</v>
      </c>
      <c r="AD50" s="334"/>
      <c r="AE50" s="11">
        <f>SUM(AE42:AE49)</f>
        <v>324626.92477133567</v>
      </c>
      <c r="AF50" s="12">
        <f>SUM(AF42:AF49)</f>
        <v>7431.8432128000004</v>
      </c>
      <c r="AG50" s="241">
        <f>SUM(AG42:AG49)</f>
        <v>1.8000000000000003</v>
      </c>
      <c r="AH50" s="12">
        <f>SUM(AH42:AH49)</f>
        <v>0</v>
      </c>
      <c r="AI50" s="12">
        <f>SUM(AI42:AI49)</f>
        <v>742</v>
      </c>
      <c r="AJ50" s="12"/>
      <c r="AK50" s="218">
        <f>SUM(AK42:AK49)</f>
        <v>332800.76798413572</v>
      </c>
      <c r="AL50" s="334"/>
      <c r="AM50" s="11">
        <f>SUM(AM42:AM49)</f>
        <v>455684.7416722601</v>
      </c>
      <c r="AN50" s="12">
        <f>SUM(AN42:AN49)</f>
        <v>7654.7985091840001</v>
      </c>
      <c r="AO50" s="241">
        <f>SUM(AO42:AO49)</f>
        <v>2.4600000000000004</v>
      </c>
      <c r="AP50" s="12">
        <f>SUM(AP42:AP49)</f>
        <v>0</v>
      </c>
      <c r="AQ50" s="12">
        <f>SUM(AQ42:AQ49)</f>
        <v>1629</v>
      </c>
      <c r="AR50" s="12"/>
      <c r="AS50" s="218">
        <f>SUM(AS42:AS49)</f>
        <v>464968.54018144414</v>
      </c>
    </row>
    <row r="51" spans="1:45" ht="12" customHeight="1">
      <c r="A51" s="249"/>
      <c r="B51" s="5"/>
      <c r="C51" s="5"/>
      <c r="D51" s="5"/>
      <c r="E51" s="5"/>
      <c r="F51" s="227"/>
      <c r="G51" s="5"/>
      <c r="H51" s="240"/>
      <c r="I51" s="5"/>
      <c r="J51" s="5"/>
      <c r="K51" s="5"/>
      <c r="L51" s="228"/>
      <c r="M51" s="337"/>
      <c r="N51" s="9"/>
      <c r="O51" s="226"/>
      <c r="P51" s="240"/>
      <c r="Q51" s="226"/>
      <c r="R51" s="226"/>
      <c r="S51" s="226"/>
      <c r="T51" s="226"/>
      <c r="U51" s="220"/>
      <c r="V51" s="337"/>
      <c r="W51" s="227"/>
      <c r="X51" s="7"/>
      <c r="Y51" s="242"/>
      <c r="Z51" s="5"/>
      <c r="AA51" s="5"/>
      <c r="AB51" s="5"/>
      <c r="AC51" s="228"/>
      <c r="AD51" s="337"/>
      <c r="AE51" s="227"/>
      <c r="AF51" s="7"/>
      <c r="AG51" s="242"/>
      <c r="AH51" s="5"/>
      <c r="AI51" s="5"/>
      <c r="AJ51" s="5"/>
      <c r="AK51" s="228"/>
      <c r="AL51" s="337"/>
      <c r="AM51" s="9"/>
      <c r="AN51" s="7"/>
      <c r="AO51" s="240"/>
      <c r="AP51" s="5"/>
      <c r="AQ51" s="5"/>
      <c r="AR51" s="5"/>
      <c r="AS51" s="228"/>
    </row>
    <row r="52" spans="1:45" ht="12" customHeight="1">
      <c r="A52" s="5" t="s">
        <v>732</v>
      </c>
      <c r="B52" s="5" t="s">
        <v>733</v>
      </c>
      <c r="C52" s="5" t="s">
        <v>253</v>
      </c>
      <c r="D52" s="5" t="s">
        <v>784</v>
      </c>
      <c r="E52" s="5" t="s">
        <v>661</v>
      </c>
      <c r="F52" s="9">
        <v>0</v>
      </c>
      <c r="G52" s="7">
        <v>0</v>
      </c>
      <c r="H52" s="240">
        <v>0</v>
      </c>
      <c r="I52" s="7">
        <v>0</v>
      </c>
      <c r="J52" s="7">
        <v>0</v>
      </c>
      <c r="K52" s="5"/>
      <c r="L52" s="220"/>
      <c r="M52" s="337"/>
      <c r="N52" s="9">
        <v>19841</v>
      </c>
      <c r="O52" s="7">
        <v>0</v>
      </c>
      <c r="P52" s="240">
        <v>0.15</v>
      </c>
      <c r="Q52" s="7">
        <v>0</v>
      </c>
      <c r="R52" s="7">
        <v>0</v>
      </c>
      <c r="S52" s="7"/>
      <c r="T52" s="7"/>
      <c r="U52" s="220">
        <f>N52+O52+Q52+R52</f>
        <v>19841</v>
      </c>
      <c r="V52" s="337"/>
      <c r="W52" s="9">
        <v>0</v>
      </c>
      <c r="X52" s="7">
        <v>0</v>
      </c>
      <c r="Y52" s="240">
        <v>0.2</v>
      </c>
      <c r="Z52" s="5">
        <v>0</v>
      </c>
      <c r="AA52" s="5">
        <v>0</v>
      </c>
      <c r="AB52" s="5"/>
      <c r="AC52" s="220">
        <f>W52+X52+Z52+AA52</f>
        <v>0</v>
      </c>
      <c r="AD52" s="337"/>
      <c r="AE52" s="9">
        <v>0</v>
      </c>
      <c r="AF52" s="7">
        <v>0</v>
      </c>
      <c r="AG52" s="240">
        <v>0</v>
      </c>
      <c r="AH52" s="7">
        <v>0</v>
      </c>
      <c r="AI52" s="7">
        <v>0</v>
      </c>
      <c r="AJ52" s="5"/>
      <c r="AK52" s="220">
        <f>AE52+AF52+AH52+AI52</f>
        <v>0</v>
      </c>
      <c r="AL52" s="337"/>
      <c r="AM52" s="9">
        <v>0</v>
      </c>
      <c r="AN52" s="7">
        <v>0</v>
      </c>
      <c r="AO52" s="240">
        <v>0</v>
      </c>
      <c r="AP52" s="7">
        <v>0</v>
      </c>
      <c r="AQ52" s="7">
        <v>0</v>
      </c>
      <c r="AR52" s="5"/>
      <c r="AS52" s="220">
        <f>AM52+AN52+AP52+AQ52</f>
        <v>0</v>
      </c>
    </row>
    <row r="53" spans="1:45" ht="12" customHeight="1">
      <c r="A53" s="5" t="s">
        <v>732</v>
      </c>
      <c r="B53" s="5" t="s">
        <v>734</v>
      </c>
      <c r="C53" s="5" t="s">
        <v>18</v>
      </c>
      <c r="D53" s="5" t="s">
        <v>781</v>
      </c>
      <c r="E53" s="5" t="s">
        <v>661</v>
      </c>
      <c r="F53" s="9">
        <v>0</v>
      </c>
      <c r="G53" s="7">
        <v>0</v>
      </c>
      <c r="H53" s="240">
        <v>0</v>
      </c>
      <c r="I53" s="7">
        <v>0</v>
      </c>
      <c r="J53" s="7">
        <v>0</v>
      </c>
      <c r="K53" s="5"/>
      <c r="L53" s="220"/>
      <c r="M53" s="337"/>
      <c r="N53" s="9">
        <v>71950</v>
      </c>
      <c r="O53" s="7">
        <v>0</v>
      </c>
      <c r="P53" s="240">
        <v>0.56999999999999995</v>
      </c>
      <c r="Q53" s="7">
        <v>0</v>
      </c>
      <c r="R53" s="7">
        <v>0</v>
      </c>
      <c r="S53" s="7"/>
      <c r="T53" s="7"/>
      <c r="U53" s="220">
        <f>N53+O53+Q53+R53</f>
        <v>71950</v>
      </c>
      <c r="V53" s="337"/>
      <c r="W53" s="9">
        <v>55000</v>
      </c>
      <c r="X53" s="7">
        <v>5000</v>
      </c>
      <c r="Y53" s="240">
        <v>0.3</v>
      </c>
      <c r="Z53" s="7">
        <v>5210</v>
      </c>
      <c r="AA53" s="5">
        <v>0</v>
      </c>
      <c r="AB53" s="5"/>
      <c r="AC53" s="220">
        <f>W53+X53+Z53+AA53</f>
        <v>65210</v>
      </c>
      <c r="AD53" s="337"/>
      <c r="AE53" s="9">
        <v>21420</v>
      </c>
      <c r="AF53" s="7">
        <v>2822</v>
      </c>
      <c r="AG53" s="240">
        <v>0.15</v>
      </c>
      <c r="AH53" s="7">
        <v>2900</v>
      </c>
      <c r="AI53" s="7">
        <v>0</v>
      </c>
      <c r="AJ53" s="5"/>
      <c r="AK53" s="220">
        <f>AE53+AF53+AH53+AI53</f>
        <v>27142</v>
      </c>
      <c r="AL53" s="337"/>
      <c r="AM53" s="9">
        <v>0</v>
      </c>
      <c r="AN53" s="7">
        <v>0</v>
      </c>
      <c r="AO53" s="240">
        <v>0</v>
      </c>
      <c r="AP53" s="7">
        <v>0</v>
      </c>
      <c r="AQ53" s="7">
        <v>0</v>
      </c>
      <c r="AR53" s="5"/>
      <c r="AS53" s="220">
        <f>AM53+AN53+AP53+AQ53</f>
        <v>0</v>
      </c>
    </row>
    <row r="54" spans="1:45" ht="12" customHeight="1">
      <c r="A54" s="5" t="s">
        <v>732</v>
      </c>
      <c r="B54" s="5" t="s">
        <v>735</v>
      </c>
      <c r="C54" s="5" t="s">
        <v>18</v>
      </c>
      <c r="D54" s="5" t="s">
        <v>781</v>
      </c>
      <c r="E54" s="5" t="s">
        <v>661</v>
      </c>
      <c r="F54" s="9">
        <v>0</v>
      </c>
      <c r="G54" s="7">
        <v>0</v>
      </c>
      <c r="H54" s="240">
        <v>0</v>
      </c>
      <c r="I54" s="7">
        <v>0</v>
      </c>
      <c r="J54" s="7">
        <v>0</v>
      </c>
      <c r="K54" s="5"/>
      <c r="L54" s="220"/>
      <c r="M54" s="337"/>
      <c r="N54" s="9">
        <v>64285</v>
      </c>
      <c r="O54" s="7">
        <v>0</v>
      </c>
      <c r="P54" s="240">
        <v>0.5</v>
      </c>
      <c r="Q54" s="7">
        <v>0</v>
      </c>
      <c r="R54" s="7">
        <v>0</v>
      </c>
      <c r="S54" s="7"/>
      <c r="T54" s="7"/>
      <c r="U54" s="220">
        <f>N54+O54+Q54+R54</f>
        <v>64285</v>
      </c>
      <c r="V54" s="337"/>
      <c r="W54" s="9">
        <v>50000</v>
      </c>
      <c r="X54" s="7">
        <v>0</v>
      </c>
      <c r="Y54" s="240">
        <v>0.24</v>
      </c>
      <c r="Z54" s="5">
        <v>0</v>
      </c>
      <c r="AA54" s="5">
        <v>0</v>
      </c>
      <c r="AB54" s="5"/>
      <c r="AC54" s="220">
        <f>W54+X54+Z54+AA54</f>
        <v>50000</v>
      </c>
      <c r="AD54" s="337"/>
      <c r="AE54" s="9">
        <v>14251</v>
      </c>
      <c r="AF54" s="7">
        <v>0</v>
      </c>
      <c r="AG54" s="240">
        <v>0.1</v>
      </c>
      <c r="AH54" s="7">
        <v>0</v>
      </c>
      <c r="AI54" s="7">
        <v>0</v>
      </c>
      <c r="AJ54" s="5"/>
      <c r="AK54" s="220">
        <f>AE54+AF54+AH54+AI54</f>
        <v>14251</v>
      </c>
      <c r="AL54" s="337"/>
      <c r="AM54" s="9">
        <v>0</v>
      </c>
      <c r="AN54" s="7">
        <v>0</v>
      </c>
      <c r="AO54" s="240">
        <v>0</v>
      </c>
      <c r="AP54" s="7">
        <v>0</v>
      </c>
      <c r="AQ54" s="7">
        <v>0</v>
      </c>
      <c r="AR54" s="5"/>
      <c r="AS54" s="220">
        <f>AM54+AN54+AP54+AQ54</f>
        <v>0</v>
      </c>
    </row>
    <row r="55" spans="1:45" ht="12" customHeight="1">
      <c r="A55" s="5" t="s">
        <v>732</v>
      </c>
      <c r="B55" s="5" t="s">
        <v>750</v>
      </c>
      <c r="C55" s="5" t="s">
        <v>18</v>
      </c>
      <c r="D55" s="5" t="s">
        <v>781</v>
      </c>
      <c r="E55" s="5" t="s">
        <v>661</v>
      </c>
      <c r="F55" s="9">
        <v>0</v>
      </c>
      <c r="G55" s="7">
        <v>0</v>
      </c>
      <c r="H55" s="240">
        <v>0</v>
      </c>
      <c r="I55" s="7">
        <v>0</v>
      </c>
      <c r="J55" s="7">
        <v>0</v>
      </c>
      <c r="K55" s="5"/>
      <c r="L55" s="220"/>
      <c r="M55" s="337"/>
      <c r="N55" s="9">
        <v>29096</v>
      </c>
      <c r="O55" s="7">
        <v>0</v>
      </c>
      <c r="P55" s="240">
        <v>0.2</v>
      </c>
      <c r="Q55" s="7">
        <v>0</v>
      </c>
      <c r="R55" s="7">
        <v>0</v>
      </c>
      <c r="S55" s="7"/>
      <c r="T55" s="7"/>
      <c r="U55" s="220">
        <f>N55+O55+Q55+R55</f>
        <v>29096</v>
      </c>
      <c r="V55" s="337"/>
      <c r="W55" s="9">
        <v>40000</v>
      </c>
      <c r="X55" s="7">
        <v>0</v>
      </c>
      <c r="Y55" s="240">
        <v>0.2</v>
      </c>
      <c r="Z55" s="5">
        <v>0</v>
      </c>
      <c r="AA55" s="5">
        <v>0</v>
      </c>
      <c r="AB55" s="5"/>
      <c r="AC55" s="220">
        <f>W55+X55+Z55+AA55</f>
        <v>40000</v>
      </c>
      <c r="AD55" s="337"/>
      <c r="AE55" s="9">
        <v>14496</v>
      </c>
      <c r="AF55" s="7">
        <v>0</v>
      </c>
      <c r="AG55" s="240">
        <v>0.1</v>
      </c>
      <c r="AH55" s="7">
        <v>0</v>
      </c>
      <c r="AI55" s="7">
        <v>0</v>
      </c>
      <c r="AJ55" s="5"/>
      <c r="AK55" s="220">
        <f>AE55+AF55+AH55+AI55</f>
        <v>14496</v>
      </c>
      <c r="AL55" s="337"/>
      <c r="AM55" s="9">
        <v>0</v>
      </c>
      <c r="AN55" s="7">
        <v>0</v>
      </c>
      <c r="AO55" s="240">
        <v>0</v>
      </c>
      <c r="AP55" s="7">
        <v>0</v>
      </c>
      <c r="AQ55" s="7">
        <v>0</v>
      </c>
      <c r="AR55" s="5"/>
      <c r="AS55" s="220">
        <f>AM55+AN55+AP55+AQ55</f>
        <v>0</v>
      </c>
    </row>
    <row r="56" spans="1:45" ht="12" customHeight="1" thickBot="1">
      <c r="A56" s="249"/>
      <c r="B56" s="5"/>
      <c r="C56" s="5"/>
      <c r="D56" s="5"/>
      <c r="E56" s="5"/>
      <c r="F56" s="9"/>
      <c r="G56" s="5"/>
      <c r="H56" s="240"/>
      <c r="I56" s="5"/>
      <c r="J56" s="5"/>
      <c r="K56" s="5"/>
      <c r="L56" s="220"/>
      <c r="M56" s="337"/>
      <c r="N56" s="9"/>
      <c r="O56" s="7"/>
      <c r="P56" s="240"/>
      <c r="Q56" s="7"/>
      <c r="R56" s="7"/>
      <c r="S56" s="7"/>
      <c r="T56" s="7"/>
      <c r="U56" s="220"/>
      <c r="V56" s="337"/>
      <c r="W56" s="9"/>
      <c r="X56" s="7"/>
      <c r="Y56" s="240"/>
      <c r="Z56" s="5"/>
      <c r="AA56" s="5"/>
      <c r="AB56" s="5"/>
      <c r="AC56" s="228"/>
      <c r="AD56" s="337"/>
      <c r="AE56" s="9"/>
      <c r="AF56" s="7"/>
      <c r="AG56" s="240"/>
      <c r="AH56" s="5"/>
      <c r="AI56" s="5"/>
      <c r="AJ56" s="5"/>
      <c r="AK56" s="228"/>
      <c r="AL56" s="337"/>
      <c r="AM56" s="9"/>
      <c r="AN56" s="7"/>
      <c r="AO56" s="240"/>
      <c r="AP56" s="5"/>
      <c r="AQ56" s="5"/>
      <c r="AR56" s="5"/>
      <c r="AS56" s="228"/>
    </row>
    <row r="57" spans="1:45" ht="12" customHeight="1" thickBot="1">
      <c r="A57" s="254" t="s">
        <v>732</v>
      </c>
      <c r="B57" s="255" t="s">
        <v>14</v>
      </c>
      <c r="C57" s="256"/>
      <c r="D57" s="257"/>
      <c r="E57" s="16"/>
      <c r="F57" s="11"/>
      <c r="G57" s="12"/>
      <c r="H57" s="241"/>
      <c r="I57" s="12"/>
      <c r="J57" s="12"/>
      <c r="K57" s="12"/>
      <c r="L57" s="218">
        <f>SUM(L52:L56)</f>
        <v>0</v>
      </c>
      <c r="M57" s="334"/>
      <c r="N57" s="11">
        <f>SUM(N41:N56)</f>
        <v>185172</v>
      </c>
      <c r="O57" s="12">
        <f>SUM(O41:O56)</f>
        <v>0</v>
      </c>
      <c r="P57" s="241">
        <f>SUM(P41:P56)</f>
        <v>1.42</v>
      </c>
      <c r="Q57" s="12">
        <f>SUM(Q41:Q56)</f>
        <v>0</v>
      </c>
      <c r="R57" s="12">
        <f>SUM(R41:R56)</f>
        <v>0</v>
      </c>
      <c r="S57" s="12"/>
      <c r="T57" s="363"/>
      <c r="U57" s="218">
        <f>SUM(U52:U56)</f>
        <v>185172</v>
      </c>
      <c r="V57" s="334"/>
      <c r="W57" s="11">
        <f t="shared" ref="W57:AA57" si="10">SUM(W41:W56)</f>
        <v>145000</v>
      </c>
      <c r="X57" s="12">
        <f t="shared" si="10"/>
        <v>5000</v>
      </c>
      <c r="Y57" s="241">
        <f t="shared" si="10"/>
        <v>0.94</v>
      </c>
      <c r="Z57" s="12">
        <f t="shared" si="10"/>
        <v>5210</v>
      </c>
      <c r="AA57" s="12">
        <f t="shared" si="10"/>
        <v>0</v>
      </c>
      <c r="AB57" s="12"/>
      <c r="AC57" s="218">
        <f>SUM(AC52:AC56)</f>
        <v>155210</v>
      </c>
      <c r="AD57" s="334"/>
      <c r="AE57" s="11">
        <f t="shared" ref="AE57:AI57" si="11">SUM(AE41:AE56)</f>
        <v>699420.84954267135</v>
      </c>
      <c r="AF57" s="12">
        <f t="shared" si="11"/>
        <v>17685.686425600001</v>
      </c>
      <c r="AG57" s="241">
        <f t="shared" si="11"/>
        <v>3.9500000000000006</v>
      </c>
      <c r="AH57" s="12">
        <f t="shared" si="11"/>
        <v>2900</v>
      </c>
      <c r="AI57" s="12">
        <f t="shared" si="11"/>
        <v>1484</v>
      </c>
      <c r="AJ57" s="12"/>
      <c r="AK57" s="218">
        <f>SUM(AK52:AK56)</f>
        <v>55889</v>
      </c>
      <c r="AL57" s="334"/>
      <c r="AM57" s="11">
        <f>SUM(AM51:AM56)</f>
        <v>0</v>
      </c>
      <c r="AN57" s="12">
        <f>SUM(AN51:AN56)</f>
        <v>0</v>
      </c>
      <c r="AO57" s="241">
        <f>SUM(AO51:AO56)</f>
        <v>0</v>
      </c>
      <c r="AP57" s="12">
        <f t="shared" ref="AP57" si="12">SUM(AP41:AP56)</f>
        <v>0</v>
      </c>
      <c r="AQ57" s="12">
        <f>SUM(AQ51:AQ56)</f>
        <v>0</v>
      </c>
      <c r="AR57" s="12"/>
      <c r="AS57" s="218">
        <f>SUM(AS51:AS56)</f>
        <v>0</v>
      </c>
    </row>
    <row r="58" spans="1:45" ht="12" customHeight="1">
      <c r="A58" s="5"/>
      <c r="B58" s="5"/>
      <c r="C58" s="5"/>
      <c r="D58" s="5"/>
      <c r="E58" s="225"/>
      <c r="F58" s="227"/>
      <c r="G58" s="226"/>
      <c r="H58" s="242"/>
      <c r="I58" s="226"/>
      <c r="J58" s="226"/>
      <c r="K58" s="226"/>
      <c r="L58" s="228"/>
      <c r="M58" s="337"/>
      <c r="N58" s="227"/>
      <c r="O58" s="226"/>
      <c r="P58" s="242"/>
      <c r="Q58" s="226"/>
      <c r="R58" s="226"/>
      <c r="S58" s="226"/>
      <c r="T58" s="364"/>
      <c r="U58" s="228"/>
      <c r="V58" s="337"/>
      <c r="W58" s="227"/>
      <c r="X58" s="226"/>
      <c r="Y58" s="242"/>
      <c r="Z58" s="226"/>
      <c r="AA58" s="226"/>
      <c r="AB58" s="226"/>
      <c r="AC58" s="228"/>
      <c r="AD58" s="337"/>
      <c r="AE58" s="227"/>
      <c r="AF58" s="226"/>
      <c r="AG58" s="242"/>
      <c r="AH58" s="226"/>
      <c r="AI58" s="226"/>
      <c r="AJ58" s="226"/>
      <c r="AK58" s="228"/>
      <c r="AL58" s="337"/>
      <c r="AM58" s="227"/>
      <c r="AN58" s="226"/>
      <c r="AO58" s="242"/>
      <c r="AP58" s="226"/>
      <c r="AQ58" s="226"/>
      <c r="AR58" s="226"/>
      <c r="AS58" s="228"/>
    </row>
    <row r="59" spans="1:45" ht="12" customHeight="1">
      <c r="A59" s="5" t="s">
        <v>599</v>
      </c>
      <c r="B59" s="5" t="s">
        <v>602</v>
      </c>
      <c r="C59" s="5" t="s">
        <v>25</v>
      </c>
      <c r="D59" s="5" t="s">
        <v>641</v>
      </c>
      <c r="E59" s="5" t="s">
        <v>26</v>
      </c>
      <c r="F59" s="9">
        <v>66900</v>
      </c>
      <c r="G59" s="7">
        <v>1425</v>
      </c>
      <c r="H59" s="240">
        <v>0.45</v>
      </c>
      <c r="I59" s="7">
        <v>0</v>
      </c>
      <c r="J59" s="7">
        <v>0</v>
      </c>
      <c r="K59" s="92"/>
      <c r="L59" s="220">
        <f>F59+G59+I59+J59</f>
        <v>68325</v>
      </c>
      <c r="M59" s="336"/>
      <c r="N59" s="9">
        <v>47000</v>
      </c>
      <c r="O59" s="7">
        <v>1425</v>
      </c>
      <c r="P59" s="240">
        <v>0.3</v>
      </c>
      <c r="Q59" s="7">
        <v>4000</v>
      </c>
      <c r="R59" s="7">
        <v>0</v>
      </c>
      <c r="S59" s="92"/>
      <c r="T59" s="362">
        <v>1</v>
      </c>
      <c r="U59" s="220">
        <f>N59+O59+Q59+R59</f>
        <v>52425</v>
      </c>
      <c r="V59" s="336"/>
      <c r="W59" s="9">
        <v>0</v>
      </c>
      <c r="X59" s="7">
        <v>0</v>
      </c>
      <c r="Y59" s="240">
        <v>0</v>
      </c>
      <c r="Z59" s="7">
        <v>0</v>
      </c>
      <c r="AA59" s="7">
        <v>0</v>
      </c>
      <c r="AB59" s="92" t="s">
        <v>17</v>
      </c>
      <c r="AC59" s="220">
        <f>W59+X59+Z59+AA59</f>
        <v>0</v>
      </c>
      <c r="AD59" s="336"/>
      <c r="AE59" s="9">
        <v>0</v>
      </c>
      <c r="AF59" s="7">
        <v>0</v>
      </c>
      <c r="AG59" s="240">
        <v>0</v>
      </c>
      <c r="AH59" s="7">
        <v>0</v>
      </c>
      <c r="AI59" s="7">
        <v>0</v>
      </c>
      <c r="AJ59" s="92" t="s">
        <v>17</v>
      </c>
      <c r="AK59" s="220">
        <f>AE59+AF59+AH59+AI59</f>
        <v>0</v>
      </c>
      <c r="AL59" s="336"/>
      <c r="AM59" s="9">
        <v>0</v>
      </c>
      <c r="AN59" s="7">
        <v>0</v>
      </c>
      <c r="AO59" s="240">
        <v>0</v>
      </c>
      <c r="AP59" s="7">
        <v>0</v>
      </c>
      <c r="AQ59" s="7">
        <v>0</v>
      </c>
      <c r="AR59" s="92" t="s">
        <v>17</v>
      </c>
      <c r="AS59" s="220">
        <f>AM59+AN59+AP59+AQ59</f>
        <v>0</v>
      </c>
    </row>
    <row r="60" spans="1:45" ht="12" customHeight="1">
      <c r="A60" s="5" t="s">
        <v>599</v>
      </c>
      <c r="B60" s="5" t="s">
        <v>600</v>
      </c>
      <c r="C60" s="5" t="s">
        <v>194</v>
      </c>
      <c r="D60" s="5" t="s">
        <v>642</v>
      </c>
      <c r="E60" s="5" t="s">
        <v>26</v>
      </c>
      <c r="F60" s="9">
        <v>102230</v>
      </c>
      <c r="G60" s="7">
        <v>1425</v>
      </c>
      <c r="H60" s="240">
        <v>0.55000000000000004</v>
      </c>
      <c r="I60" s="7">
        <v>0</v>
      </c>
      <c r="J60" s="7">
        <v>0</v>
      </c>
      <c r="K60" s="92"/>
      <c r="L60" s="220">
        <f>F60+G60+I60+J60</f>
        <v>103655</v>
      </c>
      <c r="M60" s="336"/>
      <c r="N60" s="9">
        <v>76580</v>
      </c>
      <c r="O60" s="7">
        <v>1425</v>
      </c>
      <c r="P60" s="240">
        <v>0.4</v>
      </c>
      <c r="Q60" s="7">
        <v>0</v>
      </c>
      <c r="R60" s="7">
        <v>0</v>
      </c>
      <c r="S60" s="92"/>
      <c r="T60" s="362">
        <v>1</v>
      </c>
      <c r="U60" s="220">
        <f>N60+O60+Q60+R60</f>
        <v>78005</v>
      </c>
      <c r="V60" s="336"/>
      <c r="W60" s="9">
        <v>0</v>
      </c>
      <c r="X60" s="7">
        <v>0</v>
      </c>
      <c r="Y60" s="240">
        <v>0</v>
      </c>
      <c r="Z60" s="7">
        <v>0</v>
      </c>
      <c r="AA60" s="7">
        <v>0</v>
      </c>
      <c r="AB60" s="92"/>
      <c r="AC60" s="220">
        <f>W60+X60+Z60+AA60</f>
        <v>0</v>
      </c>
      <c r="AD60" s="336"/>
      <c r="AE60" s="9">
        <v>0</v>
      </c>
      <c r="AF60" s="7">
        <v>0</v>
      </c>
      <c r="AG60" s="240">
        <v>0</v>
      </c>
      <c r="AH60" s="7">
        <v>0</v>
      </c>
      <c r="AI60" s="7">
        <v>0</v>
      </c>
      <c r="AJ60" s="92"/>
      <c r="AK60" s="220">
        <f>AE60+AF60+AH60+AI60</f>
        <v>0</v>
      </c>
      <c r="AL60" s="336"/>
      <c r="AM60" s="9">
        <v>0</v>
      </c>
      <c r="AN60" s="7">
        <v>0</v>
      </c>
      <c r="AO60" s="240">
        <v>0</v>
      </c>
      <c r="AP60" s="7">
        <v>0</v>
      </c>
      <c r="AQ60" s="7">
        <v>0</v>
      </c>
      <c r="AR60" s="92"/>
      <c r="AS60" s="220">
        <f>AM60+AN60+AP60+AQ60</f>
        <v>0</v>
      </c>
    </row>
    <row r="61" spans="1:45" ht="12" customHeight="1">
      <c r="A61" s="5" t="s">
        <v>599</v>
      </c>
      <c r="B61" s="5" t="s">
        <v>601</v>
      </c>
      <c r="C61" s="5" t="s">
        <v>194</v>
      </c>
      <c r="D61" s="5" t="s">
        <v>642</v>
      </c>
      <c r="E61" s="5" t="s">
        <v>661</v>
      </c>
      <c r="F61" s="9">
        <v>17500</v>
      </c>
      <c r="G61" s="7">
        <v>0</v>
      </c>
      <c r="H61" s="240">
        <v>0.17</v>
      </c>
      <c r="I61" s="7">
        <v>0</v>
      </c>
      <c r="J61" s="7">
        <v>0</v>
      </c>
      <c r="K61" s="92"/>
      <c r="L61" s="220">
        <f>F61+G61+I61+J61</f>
        <v>17500</v>
      </c>
      <c r="M61" s="336"/>
      <c r="N61" s="9">
        <v>11200</v>
      </c>
      <c r="O61" s="7">
        <v>0</v>
      </c>
      <c r="P61" s="240">
        <v>0.11</v>
      </c>
      <c r="Q61" s="7">
        <v>0</v>
      </c>
      <c r="R61" s="7">
        <v>0</v>
      </c>
      <c r="S61" s="92"/>
      <c r="T61" s="362">
        <v>1</v>
      </c>
      <c r="U61" s="220">
        <f>N61+O61+Q61+R61</f>
        <v>11200</v>
      </c>
      <c r="V61" s="336"/>
      <c r="W61" s="9">
        <v>0</v>
      </c>
      <c r="X61" s="7">
        <v>0</v>
      </c>
      <c r="Y61" s="240">
        <v>0</v>
      </c>
      <c r="Z61" s="7">
        <v>0</v>
      </c>
      <c r="AA61" s="7">
        <v>0</v>
      </c>
      <c r="AB61" s="92"/>
      <c r="AC61" s="220">
        <f>W61+X61+Z61+AA61</f>
        <v>0</v>
      </c>
      <c r="AD61" s="336"/>
      <c r="AE61" s="9">
        <v>0</v>
      </c>
      <c r="AF61" s="7">
        <v>0</v>
      </c>
      <c r="AG61" s="240">
        <v>0</v>
      </c>
      <c r="AH61" s="7">
        <v>0</v>
      </c>
      <c r="AI61" s="7">
        <v>0</v>
      </c>
      <c r="AJ61" s="92"/>
      <c r="AK61" s="220">
        <f>AE61+AF61+AH61+AI61</f>
        <v>0</v>
      </c>
      <c r="AL61" s="336"/>
      <c r="AM61" s="9">
        <v>0</v>
      </c>
      <c r="AN61" s="7">
        <v>0</v>
      </c>
      <c r="AO61" s="240">
        <v>0</v>
      </c>
      <c r="AP61" s="7">
        <v>0</v>
      </c>
      <c r="AQ61" s="7">
        <v>0</v>
      </c>
      <c r="AR61" s="92"/>
      <c r="AS61" s="220">
        <f>AM61+AN61+AP61+AQ61</f>
        <v>0</v>
      </c>
    </row>
    <row r="62" spans="1:45" ht="12" customHeight="1">
      <c r="A62" s="5" t="s">
        <v>599</v>
      </c>
      <c r="B62" s="5" t="s">
        <v>594</v>
      </c>
      <c r="C62" s="5" t="s">
        <v>27</v>
      </c>
      <c r="D62" s="5" t="s">
        <v>643</v>
      </c>
      <c r="E62" s="5" t="s">
        <v>661</v>
      </c>
      <c r="F62" s="9">
        <v>13400</v>
      </c>
      <c r="G62" s="7">
        <v>0</v>
      </c>
      <c r="H62" s="240">
        <v>0.17</v>
      </c>
      <c r="I62" s="7">
        <v>0</v>
      </c>
      <c r="J62" s="7">
        <v>0</v>
      </c>
      <c r="K62" s="92"/>
      <c r="L62" s="220">
        <f>F62+G62+I62+J62</f>
        <v>13400</v>
      </c>
      <c r="M62" s="336"/>
      <c r="N62" s="9">
        <v>0</v>
      </c>
      <c r="O62" s="7">
        <v>0</v>
      </c>
      <c r="P62" s="240">
        <v>0</v>
      </c>
      <c r="Q62" s="7">
        <v>0</v>
      </c>
      <c r="R62" s="7">
        <v>0</v>
      </c>
      <c r="S62" s="92"/>
      <c r="T62" s="362">
        <v>1</v>
      </c>
      <c r="U62" s="220">
        <f>N62+O62+Q62+R62</f>
        <v>0</v>
      </c>
      <c r="V62" s="336"/>
      <c r="W62" s="9">
        <v>0</v>
      </c>
      <c r="X62" s="7">
        <v>0</v>
      </c>
      <c r="Y62" s="240">
        <v>0</v>
      </c>
      <c r="Z62" s="7">
        <v>0</v>
      </c>
      <c r="AA62" s="7">
        <v>0</v>
      </c>
      <c r="AB62" s="92"/>
      <c r="AC62" s="220">
        <f>W62+X62+Z62+AA62</f>
        <v>0</v>
      </c>
      <c r="AD62" s="336"/>
      <c r="AE62" s="9">
        <v>22500</v>
      </c>
      <c r="AF62" s="7">
        <v>0</v>
      </c>
      <c r="AG62" s="240">
        <v>0.25</v>
      </c>
      <c r="AH62" s="7">
        <v>0</v>
      </c>
      <c r="AI62" s="7">
        <v>0</v>
      </c>
      <c r="AJ62" s="92"/>
      <c r="AK62" s="220">
        <f>AE62+AF62+AH62+AI62</f>
        <v>22500</v>
      </c>
      <c r="AL62" s="336"/>
      <c r="AM62" s="9">
        <v>0</v>
      </c>
      <c r="AN62" s="7">
        <v>0</v>
      </c>
      <c r="AO62" s="240">
        <v>0</v>
      </c>
      <c r="AP62" s="7">
        <v>0</v>
      </c>
      <c r="AQ62" s="7">
        <v>0</v>
      </c>
      <c r="AR62" s="92"/>
      <c r="AS62" s="220">
        <f>AM62+AN62+AP62+AQ62</f>
        <v>0</v>
      </c>
    </row>
    <row r="63" spans="1:45" ht="12" customHeight="1" thickBot="1">
      <c r="A63" s="260"/>
      <c r="B63" s="261"/>
      <c r="C63" s="262"/>
      <c r="D63" s="252"/>
      <c r="E63" s="8"/>
      <c r="F63" s="9"/>
      <c r="G63" s="7"/>
      <c r="H63" s="240"/>
      <c r="I63" s="7"/>
      <c r="J63" s="7"/>
      <c r="K63" s="92"/>
      <c r="L63" s="220">
        <f>F63+G63+I63+J63</f>
        <v>0</v>
      </c>
      <c r="M63" s="336"/>
      <c r="N63" s="9"/>
      <c r="O63" s="7"/>
      <c r="P63" s="240"/>
      <c r="Q63" s="7"/>
      <c r="R63" s="7"/>
      <c r="S63" s="92"/>
      <c r="T63" s="362"/>
      <c r="U63" s="220">
        <f>N63+O63+Q63+R63</f>
        <v>0</v>
      </c>
      <c r="V63" s="336"/>
      <c r="W63" s="9"/>
      <c r="X63" s="7"/>
      <c r="Y63" s="240"/>
      <c r="Z63" s="7"/>
      <c r="AA63" s="7"/>
      <c r="AB63" s="92"/>
      <c r="AC63" s="220"/>
      <c r="AD63" s="336"/>
      <c r="AE63" s="9"/>
      <c r="AF63" s="7"/>
      <c r="AG63" s="240"/>
      <c r="AH63" s="7"/>
      <c r="AI63" s="7"/>
      <c r="AJ63" s="92"/>
      <c r="AK63" s="220"/>
      <c r="AL63" s="336"/>
      <c r="AM63" s="9"/>
      <c r="AN63" s="7"/>
      <c r="AO63" s="240"/>
      <c r="AP63" s="7"/>
      <c r="AQ63" s="7"/>
      <c r="AR63" s="92"/>
      <c r="AS63" s="220"/>
    </row>
    <row r="64" spans="1:45" ht="12" customHeight="1" thickBot="1">
      <c r="A64" s="254" t="s">
        <v>599</v>
      </c>
      <c r="B64" s="255" t="s">
        <v>14</v>
      </c>
      <c r="C64" s="257"/>
      <c r="D64" s="257"/>
      <c r="E64" s="10"/>
      <c r="F64" s="11">
        <f>SUM(F59:F63)</f>
        <v>200030</v>
      </c>
      <c r="G64" s="12">
        <f>SUM(G59:G63)</f>
        <v>2850</v>
      </c>
      <c r="H64" s="241">
        <f>SUM(H59:H63)</f>
        <v>1.3399999999999999</v>
      </c>
      <c r="I64" s="12">
        <f>SUM(I59:I63)</f>
        <v>0</v>
      </c>
      <c r="J64" s="12">
        <f>SUM(J59:J63)</f>
        <v>0</v>
      </c>
      <c r="K64" s="12"/>
      <c r="L64" s="218">
        <f>SUM(L59:L63)</f>
        <v>202880</v>
      </c>
      <c r="M64" s="334"/>
      <c r="N64" s="11">
        <f>SUM(N59:N63)</f>
        <v>134780</v>
      </c>
      <c r="O64" s="12">
        <f>SUM(O59:O63)</f>
        <v>2850</v>
      </c>
      <c r="P64" s="241">
        <f>SUM(P59:P63)</f>
        <v>0.80999999999999994</v>
      </c>
      <c r="Q64" s="12">
        <f>SUM(Q59:Q63)</f>
        <v>4000</v>
      </c>
      <c r="R64" s="12">
        <f>SUM(R59:R63)</f>
        <v>0</v>
      </c>
      <c r="S64" s="12"/>
      <c r="T64" s="363"/>
      <c r="U64" s="218">
        <f>SUM(U59:U63)</f>
        <v>141630</v>
      </c>
      <c r="V64" s="334"/>
      <c r="W64" s="11">
        <f>SUM(W59:W63)</f>
        <v>0</v>
      </c>
      <c r="X64" s="12">
        <f>SUM(X59:X63)</f>
        <v>0</v>
      </c>
      <c r="Y64" s="241">
        <f>SUM(Y59:Y63)</f>
        <v>0</v>
      </c>
      <c r="Z64" s="12">
        <f>SUM(Z59:Z63)</f>
        <v>0</v>
      </c>
      <c r="AA64" s="12">
        <f>SUM(AA59:AA63)</f>
        <v>0</v>
      </c>
      <c r="AB64" s="12"/>
      <c r="AC64" s="218">
        <f>SUM(AC59:AC63)</f>
        <v>0</v>
      </c>
      <c r="AD64" s="334"/>
      <c r="AE64" s="11">
        <f>SUM(AE59:AE63)</f>
        <v>22500</v>
      </c>
      <c r="AF64" s="12">
        <f>SUM(AF59:AF63)</f>
        <v>0</v>
      </c>
      <c r="AG64" s="241">
        <f>SUM(AG59:AG63)</f>
        <v>0.25</v>
      </c>
      <c r="AH64" s="12">
        <f>SUM(AH59:AH63)</f>
        <v>0</v>
      </c>
      <c r="AI64" s="12">
        <f>SUM(AI59:AI63)</f>
        <v>0</v>
      </c>
      <c r="AJ64" s="12"/>
      <c r="AK64" s="218">
        <f>SUM(AK59:AK63)</f>
        <v>22500</v>
      </c>
      <c r="AL64" s="334"/>
      <c r="AM64" s="11">
        <f>SUM(AM59:AM63)</f>
        <v>0</v>
      </c>
      <c r="AN64" s="12">
        <f>SUM(AN59:AN63)</f>
        <v>0</v>
      </c>
      <c r="AO64" s="241">
        <f>SUM(AO59:AO63)</f>
        <v>0</v>
      </c>
      <c r="AP64" s="12">
        <f>SUM(AP59:AP63)</f>
        <v>0</v>
      </c>
      <c r="AQ64" s="12">
        <f>SUM(AQ59:AQ63)</f>
        <v>0</v>
      </c>
      <c r="AR64" s="12"/>
      <c r="AS64" s="218">
        <f>SUM(AS59:AS63)</f>
        <v>0</v>
      </c>
    </row>
    <row r="65" spans="1:45" ht="12" customHeight="1">
      <c r="A65" s="211"/>
      <c r="B65" s="258"/>
      <c r="C65" s="259"/>
      <c r="D65" s="259"/>
      <c r="E65" s="229"/>
      <c r="F65" s="227"/>
      <c r="G65" s="226"/>
      <c r="H65" s="242"/>
      <c r="I65" s="226"/>
      <c r="J65" s="226"/>
      <c r="K65" s="226"/>
      <c r="L65" s="228"/>
      <c r="M65" s="337"/>
      <c r="N65" s="227"/>
      <c r="O65" s="226"/>
      <c r="P65" s="242"/>
      <c r="Q65" s="226"/>
      <c r="R65" s="226"/>
      <c r="S65" s="226"/>
      <c r="T65" s="364"/>
      <c r="U65" s="228"/>
      <c r="V65" s="337"/>
      <c r="W65" s="227"/>
      <c r="X65" s="226"/>
      <c r="Y65" s="242"/>
      <c r="Z65" s="226"/>
      <c r="AA65" s="226"/>
      <c r="AB65" s="226"/>
      <c r="AC65" s="228"/>
      <c r="AD65" s="337"/>
      <c r="AE65" s="227"/>
      <c r="AF65" s="226"/>
      <c r="AG65" s="242"/>
      <c r="AH65" s="226"/>
      <c r="AI65" s="226"/>
      <c r="AJ65" s="226"/>
      <c r="AK65" s="228"/>
      <c r="AL65" s="337"/>
      <c r="AM65" s="227"/>
      <c r="AN65" s="226"/>
      <c r="AO65" s="242"/>
      <c r="AP65" s="226"/>
      <c r="AQ65" s="226"/>
      <c r="AR65" s="226"/>
      <c r="AS65" s="228"/>
    </row>
    <row r="66" spans="1:45" ht="12" customHeight="1">
      <c r="A66" s="5" t="s">
        <v>813</v>
      </c>
      <c r="B66" s="5" t="s">
        <v>24</v>
      </c>
      <c r="C66" s="5" t="s">
        <v>27</v>
      </c>
      <c r="D66" s="5" t="s">
        <v>643</v>
      </c>
      <c r="E66" s="5" t="s">
        <v>26</v>
      </c>
      <c r="F66" s="9">
        <v>62100</v>
      </c>
      <c r="G66" s="7">
        <v>2000</v>
      </c>
      <c r="H66" s="240">
        <v>0.45</v>
      </c>
      <c r="I66" s="7">
        <v>0</v>
      </c>
      <c r="J66" s="7">
        <v>0</v>
      </c>
      <c r="K66" s="92"/>
      <c r="L66" s="220">
        <f>F66+G66+I66+J66</f>
        <v>64100</v>
      </c>
      <c r="M66" s="336"/>
      <c r="N66" s="9">
        <v>74200</v>
      </c>
      <c r="O66" s="7">
        <v>4000</v>
      </c>
      <c r="P66" s="240">
        <v>0.4</v>
      </c>
      <c r="Q66" s="7">
        <v>4230</v>
      </c>
      <c r="R66" s="7">
        <v>0</v>
      </c>
      <c r="S66" s="92"/>
      <c r="T66" s="362">
        <v>1</v>
      </c>
      <c r="U66" s="220">
        <f>N66+O66+Q66+R66</f>
        <v>82430</v>
      </c>
      <c r="V66" s="336"/>
      <c r="W66" s="9">
        <v>86600</v>
      </c>
      <c r="X66" s="7">
        <v>4000</v>
      </c>
      <c r="Y66" s="240">
        <v>0.45</v>
      </c>
      <c r="Z66" s="7">
        <v>4950</v>
      </c>
      <c r="AA66" s="7">
        <v>0</v>
      </c>
      <c r="AB66" s="92"/>
      <c r="AC66" s="220">
        <f>W66+X66+Z66+AA66</f>
        <v>95550</v>
      </c>
      <c r="AD66" s="336"/>
      <c r="AE66" s="9">
        <v>15710</v>
      </c>
      <c r="AF66" s="7">
        <v>0</v>
      </c>
      <c r="AG66" s="240">
        <v>7.6999999999999999E-2</v>
      </c>
      <c r="AH66" s="7">
        <v>0</v>
      </c>
      <c r="AI66" s="7">
        <v>0</v>
      </c>
      <c r="AJ66" s="92"/>
      <c r="AK66" s="220">
        <f>AE66+AF66+AH66+AI66</f>
        <v>15710</v>
      </c>
      <c r="AL66" s="336"/>
      <c r="AM66" s="9">
        <v>0</v>
      </c>
      <c r="AN66" s="7">
        <v>0</v>
      </c>
      <c r="AO66" s="240">
        <v>0</v>
      </c>
      <c r="AP66" s="7">
        <v>0</v>
      </c>
      <c r="AQ66" s="7">
        <v>0</v>
      </c>
      <c r="AR66" s="92"/>
      <c r="AS66" s="220">
        <f>AM66+AN66+AP66+AQ66</f>
        <v>0</v>
      </c>
    </row>
    <row r="67" spans="1:45" ht="12" customHeight="1">
      <c r="A67" s="5" t="s">
        <v>813</v>
      </c>
      <c r="B67" s="5" t="s">
        <v>603</v>
      </c>
      <c r="C67" s="5" t="s">
        <v>27</v>
      </c>
      <c r="D67" s="5" t="s">
        <v>643</v>
      </c>
      <c r="E67" s="5" t="s">
        <v>26</v>
      </c>
      <c r="F67" s="9">
        <v>51100</v>
      </c>
      <c r="G67" s="7">
        <v>1490</v>
      </c>
      <c r="H67" s="240">
        <v>0.45</v>
      </c>
      <c r="I67" s="7">
        <v>0</v>
      </c>
      <c r="J67" s="7">
        <v>0</v>
      </c>
      <c r="K67" s="92"/>
      <c r="L67" s="220">
        <f>F67+G67+I67+J67</f>
        <v>52590</v>
      </c>
      <c r="M67" s="336"/>
      <c r="N67" s="9">
        <v>61060</v>
      </c>
      <c r="O67" s="7">
        <v>1630</v>
      </c>
      <c r="P67" s="240">
        <v>0.4</v>
      </c>
      <c r="Q67" s="7">
        <v>0</v>
      </c>
      <c r="R67" s="7">
        <v>0</v>
      </c>
      <c r="S67" s="92"/>
      <c r="T67" s="362">
        <v>1</v>
      </c>
      <c r="U67" s="220">
        <f>N67+O67+Q67+R67</f>
        <v>62690</v>
      </c>
      <c r="V67" s="336"/>
      <c r="W67" s="9">
        <v>71250</v>
      </c>
      <c r="X67" s="7">
        <v>1700</v>
      </c>
      <c r="Y67" s="240">
        <v>0.45</v>
      </c>
      <c r="Z67" s="7">
        <v>0</v>
      </c>
      <c r="AA67" s="7">
        <v>0</v>
      </c>
      <c r="AB67" s="92"/>
      <c r="AC67" s="220">
        <f>W67+X67+Z67+AA67</f>
        <v>72950</v>
      </c>
      <c r="AD67" s="336"/>
      <c r="AE67" s="9">
        <v>15710</v>
      </c>
      <c r="AF67" s="7">
        <v>0</v>
      </c>
      <c r="AG67" s="240">
        <v>7.6999999999999999E-2</v>
      </c>
      <c r="AH67" s="7">
        <v>0</v>
      </c>
      <c r="AI67" s="7">
        <v>0</v>
      </c>
      <c r="AJ67" s="92"/>
      <c r="AK67" s="220">
        <f>AE67+AF67+AH67+AI67</f>
        <v>15710</v>
      </c>
      <c r="AL67" s="336"/>
      <c r="AM67" s="9">
        <v>0</v>
      </c>
      <c r="AN67" s="7">
        <v>0</v>
      </c>
      <c r="AO67" s="240">
        <v>0</v>
      </c>
      <c r="AP67" s="7">
        <v>0</v>
      </c>
      <c r="AQ67" s="7">
        <v>0</v>
      </c>
      <c r="AR67" s="92"/>
      <c r="AS67" s="220">
        <f>AM67+AN67+AP67+AQ67</f>
        <v>0</v>
      </c>
    </row>
    <row r="68" spans="1:45" ht="12" customHeight="1">
      <c r="A68" s="5" t="s">
        <v>813</v>
      </c>
      <c r="B68" s="5" t="s">
        <v>604</v>
      </c>
      <c r="C68" s="5" t="s">
        <v>27</v>
      </c>
      <c r="D68" s="5" t="s">
        <v>643</v>
      </c>
      <c r="E68" s="5" t="s">
        <v>661</v>
      </c>
      <c r="F68" s="9">
        <v>10150</v>
      </c>
      <c r="G68" s="7">
        <v>0</v>
      </c>
      <c r="H68" s="240">
        <v>0.1</v>
      </c>
      <c r="I68" s="7">
        <v>0</v>
      </c>
      <c r="J68" s="7">
        <v>0</v>
      </c>
      <c r="K68" s="92"/>
      <c r="L68" s="220">
        <f>F68+G68+I68+J68</f>
        <v>10150</v>
      </c>
      <c r="M68" s="336"/>
      <c r="N68" s="9">
        <v>14230</v>
      </c>
      <c r="O68" s="7">
        <v>0</v>
      </c>
      <c r="P68" s="240">
        <v>0.1</v>
      </c>
      <c r="Q68" s="7">
        <v>0</v>
      </c>
      <c r="R68" s="7">
        <v>0</v>
      </c>
      <c r="S68" s="92"/>
      <c r="T68" s="362">
        <v>1</v>
      </c>
      <c r="U68" s="220">
        <f>N68+O68+Q68+R68</f>
        <v>14230</v>
      </c>
      <c r="V68" s="336"/>
      <c r="W68" s="9">
        <v>13700</v>
      </c>
      <c r="X68" s="7">
        <v>0</v>
      </c>
      <c r="Y68" s="240">
        <v>0.1</v>
      </c>
      <c r="Z68" s="7">
        <v>0</v>
      </c>
      <c r="AA68" s="7">
        <v>0</v>
      </c>
      <c r="AB68" s="92"/>
      <c r="AC68" s="220">
        <f>W68+X68+Z68+AA68</f>
        <v>13700</v>
      </c>
      <c r="AD68" s="336"/>
      <c r="AE68" s="9">
        <v>0</v>
      </c>
      <c r="AF68" s="7">
        <v>0</v>
      </c>
      <c r="AG68" s="240">
        <v>0</v>
      </c>
      <c r="AH68" s="7">
        <v>0</v>
      </c>
      <c r="AI68" s="7">
        <v>0</v>
      </c>
      <c r="AJ68" s="92"/>
      <c r="AK68" s="220">
        <f>AE68+AF68+AH68+AI68</f>
        <v>0</v>
      </c>
      <c r="AL68" s="336"/>
      <c r="AM68" s="9">
        <v>0</v>
      </c>
      <c r="AN68" s="7">
        <v>0</v>
      </c>
      <c r="AO68" s="240">
        <v>0</v>
      </c>
      <c r="AP68" s="7">
        <v>0</v>
      </c>
      <c r="AQ68" s="7">
        <v>0</v>
      </c>
      <c r="AR68" s="92"/>
      <c r="AS68" s="220">
        <f>AM68+AN68+AP68+AQ68</f>
        <v>0</v>
      </c>
    </row>
    <row r="69" spans="1:45" ht="12" customHeight="1">
      <c r="A69" s="5" t="s">
        <v>813</v>
      </c>
      <c r="B69" s="5" t="s">
        <v>605</v>
      </c>
      <c r="C69" s="5" t="s">
        <v>27</v>
      </c>
      <c r="D69" s="5" t="s">
        <v>643</v>
      </c>
      <c r="E69" s="5" t="s">
        <v>661</v>
      </c>
      <c r="F69" s="9">
        <v>13160</v>
      </c>
      <c r="G69" s="7">
        <v>0</v>
      </c>
      <c r="H69" s="240">
        <v>0.1</v>
      </c>
      <c r="I69" s="7">
        <v>0</v>
      </c>
      <c r="J69" s="7">
        <v>0</v>
      </c>
      <c r="K69" s="92"/>
      <c r="L69" s="220">
        <f>F69+G69+I69+J69</f>
        <v>13160</v>
      </c>
      <c r="M69" s="336"/>
      <c r="N69" s="9">
        <v>10650</v>
      </c>
      <c r="O69" s="7">
        <v>0.1</v>
      </c>
      <c r="P69" s="240">
        <v>0.1</v>
      </c>
      <c r="Q69" s="7">
        <v>0</v>
      </c>
      <c r="R69" s="7">
        <v>0</v>
      </c>
      <c r="S69" s="92"/>
      <c r="T69" s="362">
        <v>1</v>
      </c>
      <c r="U69" s="220">
        <f>N69+O69+Q69+R69</f>
        <v>10650.1</v>
      </c>
      <c r="V69" s="336"/>
      <c r="W69" s="9">
        <v>17800</v>
      </c>
      <c r="X69" s="7">
        <v>0.1</v>
      </c>
      <c r="Y69" s="240">
        <v>0.2</v>
      </c>
      <c r="Z69" s="7">
        <v>0</v>
      </c>
      <c r="AA69" s="7">
        <v>0</v>
      </c>
      <c r="AB69" s="92"/>
      <c r="AC69" s="220">
        <f>W69+X69+Z69+AA69</f>
        <v>17800.099999999999</v>
      </c>
      <c r="AD69" s="336"/>
      <c r="AE69" s="9">
        <v>0</v>
      </c>
      <c r="AF69" s="7">
        <v>0</v>
      </c>
      <c r="AG69" s="240">
        <v>0</v>
      </c>
      <c r="AH69" s="7">
        <v>0</v>
      </c>
      <c r="AI69" s="7">
        <v>0</v>
      </c>
      <c r="AJ69" s="92"/>
      <c r="AK69" s="220">
        <f>AE69+AF69+AH69+AI69</f>
        <v>0</v>
      </c>
      <c r="AL69" s="336"/>
      <c r="AM69" s="9">
        <v>0</v>
      </c>
      <c r="AN69" s="7">
        <v>0</v>
      </c>
      <c r="AO69" s="240">
        <v>0</v>
      </c>
      <c r="AP69" s="7">
        <v>0</v>
      </c>
      <c r="AQ69" s="7">
        <v>0</v>
      </c>
      <c r="AR69" s="92"/>
      <c r="AS69" s="220">
        <f>AM69+AN69+AP69+AQ69</f>
        <v>0</v>
      </c>
    </row>
    <row r="70" spans="1:45" ht="12" customHeight="1">
      <c r="A70" s="5" t="s">
        <v>813</v>
      </c>
      <c r="B70" s="5" t="s">
        <v>796</v>
      </c>
      <c r="C70" s="5" t="s">
        <v>27</v>
      </c>
      <c r="D70" s="5" t="s">
        <v>643</v>
      </c>
      <c r="E70" s="5" t="s">
        <v>661</v>
      </c>
      <c r="F70" s="9"/>
      <c r="G70" s="7"/>
      <c r="H70" s="240"/>
      <c r="I70" s="7"/>
      <c r="J70" s="7"/>
      <c r="K70" s="92"/>
      <c r="L70" s="220"/>
      <c r="M70" s="336"/>
      <c r="N70" s="9"/>
      <c r="O70" s="7"/>
      <c r="P70" s="240"/>
      <c r="Q70" s="7"/>
      <c r="R70" s="7"/>
      <c r="S70" s="92"/>
      <c r="T70" s="362"/>
      <c r="U70" s="220"/>
      <c r="V70" s="336"/>
      <c r="W70" s="9"/>
      <c r="X70" s="7"/>
      <c r="Y70" s="240"/>
      <c r="Z70" s="7"/>
      <c r="AA70" s="7"/>
      <c r="AB70" s="92"/>
      <c r="AC70" s="220"/>
      <c r="AD70" s="336"/>
      <c r="AE70" s="9">
        <v>4080</v>
      </c>
      <c r="AF70" s="7">
        <v>0</v>
      </c>
      <c r="AG70" s="240">
        <v>0.02</v>
      </c>
      <c r="AH70" s="7">
        <v>0</v>
      </c>
      <c r="AI70" s="7">
        <v>0</v>
      </c>
      <c r="AJ70" s="92"/>
      <c r="AK70" s="220">
        <f>AE70+AF70+AH70+AI70</f>
        <v>4080</v>
      </c>
      <c r="AL70" s="336"/>
      <c r="AM70" s="9">
        <v>0</v>
      </c>
      <c r="AN70" s="7">
        <v>0</v>
      </c>
      <c r="AO70" s="240">
        <v>0</v>
      </c>
      <c r="AP70" s="7">
        <v>0</v>
      </c>
      <c r="AQ70" s="7">
        <v>0</v>
      </c>
      <c r="AR70" s="92"/>
      <c r="AS70" s="220">
        <f>AM70+AN70+AP70+AQ70</f>
        <v>0</v>
      </c>
    </row>
    <row r="71" spans="1:45" ht="12" customHeight="1" thickBot="1">
      <c r="A71" s="253"/>
      <c r="B71" s="261"/>
      <c r="C71" s="262"/>
      <c r="D71" s="263"/>
      <c r="E71" s="8"/>
      <c r="F71" s="9"/>
      <c r="G71" s="7"/>
      <c r="H71" s="240"/>
      <c r="I71" s="7"/>
      <c r="J71" s="7"/>
      <c r="K71" s="92"/>
      <c r="L71" s="220">
        <f>F71+G71+I71+J71</f>
        <v>0</v>
      </c>
      <c r="M71" s="336"/>
      <c r="N71" s="9"/>
      <c r="O71" s="7"/>
      <c r="P71" s="240"/>
      <c r="Q71" s="7"/>
      <c r="R71" s="7"/>
      <c r="S71" s="92"/>
      <c r="T71" s="362"/>
      <c r="U71" s="220">
        <f>N71+O71+Q71+R71</f>
        <v>0</v>
      </c>
      <c r="V71" s="336"/>
      <c r="W71" s="9"/>
      <c r="X71" s="7"/>
      <c r="Y71" s="240"/>
      <c r="Z71" s="7"/>
      <c r="AA71" s="7"/>
      <c r="AB71" s="92"/>
      <c r="AC71" s="220"/>
      <c r="AD71" s="336"/>
      <c r="AE71" s="9"/>
      <c r="AF71" s="7"/>
      <c r="AG71" s="240"/>
      <c r="AH71" s="7"/>
      <c r="AI71" s="7"/>
      <c r="AJ71" s="92"/>
      <c r="AK71" s="220"/>
      <c r="AL71" s="336"/>
      <c r="AM71" s="9"/>
      <c r="AN71" s="7"/>
      <c r="AO71" s="240"/>
      <c r="AP71" s="7"/>
      <c r="AQ71" s="7"/>
      <c r="AR71" s="92"/>
      <c r="AS71" s="220"/>
    </row>
    <row r="72" spans="1:45" ht="12" customHeight="1" thickBot="1">
      <c r="A72" s="544" t="s">
        <v>813</v>
      </c>
      <c r="B72" s="255" t="s">
        <v>14</v>
      </c>
      <c r="C72" s="257"/>
      <c r="D72" s="257"/>
      <c r="E72" s="10"/>
      <c r="F72" s="11">
        <f>SUM(F66:F71)</f>
        <v>136510</v>
      </c>
      <c r="G72" s="12">
        <f>SUM(G66:G71)</f>
        <v>3490</v>
      </c>
      <c r="H72" s="241">
        <f>SUM(H66:H71)</f>
        <v>1.1000000000000001</v>
      </c>
      <c r="I72" s="12">
        <f>SUM(I66:I71)</f>
        <v>0</v>
      </c>
      <c r="J72" s="12">
        <f>SUM(J66:J71)</f>
        <v>0</v>
      </c>
      <c r="K72" s="12"/>
      <c r="L72" s="218">
        <f>SUM(L66:L71)</f>
        <v>140000</v>
      </c>
      <c r="M72" s="334"/>
      <c r="N72" s="11">
        <f>SUM(N66:N71)</f>
        <v>160140</v>
      </c>
      <c r="O72" s="12">
        <f>SUM(O66:O71)</f>
        <v>5630.1</v>
      </c>
      <c r="P72" s="241">
        <f>SUM(P66:P71)</f>
        <v>1</v>
      </c>
      <c r="Q72" s="12">
        <f>SUM(Q66:Q71)</f>
        <v>4230</v>
      </c>
      <c r="R72" s="12">
        <f>SUM(R66:R71)</f>
        <v>0</v>
      </c>
      <c r="S72" s="12"/>
      <c r="T72" s="363"/>
      <c r="U72" s="218">
        <f>SUM(U66:U71)</f>
        <v>170000.1</v>
      </c>
      <c r="V72" s="334"/>
      <c r="W72" s="11">
        <f>SUM(W66:W71)</f>
        <v>189350</v>
      </c>
      <c r="X72" s="12">
        <f>SUM(X66:X71)</f>
        <v>5700.1</v>
      </c>
      <c r="Y72" s="241">
        <f>SUM(Y66:Y71)</f>
        <v>1.2</v>
      </c>
      <c r="Z72" s="12">
        <f>SUM(Z66:Z71)</f>
        <v>4950</v>
      </c>
      <c r="AA72" s="12">
        <f>SUM(AA66:AA71)</f>
        <v>0</v>
      </c>
      <c r="AB72" s="12"/>
      <c r="AC72" s="218">
        <f>SUM(AC66:AC71)</f>
        <v>200000.1</v>
      </c>
      <c r="AD72" s="334"/>
      <c r="AE72" s="11">
        <f>SUM(AE66:AE71)</f>
        <v>35500</v>
      </c>
      <c r="AF72" s="12">
        <f>SUM(AF66:AF71)</f>
        <v>0</v>
      </c>
      <c r="AG72" s="241">
        <f>SUM(AG66:AG71)</f>
        <v>0.17399999999999999</v>
      </c>
      <c r="AH72" s="12">
        <f>SUM(AH66:AH71)</f>
        <v>0</v>
      </c>
      <c r="AI72" s="12">
        <f>SUM(AI66:AI71)</f>
        <v>0</v>
      </c>
      <c r="AJ72" s="12"/>
      <c r="AK72" s="218">
        <f>SUM(AK66:AK71)</f>
        <v>35500</v>
      </c>
      <c r="AL72" s="334"/>
      <c r="AM72" s="11">
        <f>SUM(AM66:AM71)</f>
        <v>0</v>
      </c>
      <c r="AN72" s="12">
        <f>SUM(AN66:AN71)</f>
        <v>0</v>
      </c>
      <c r="AO72" s="241">
        <f>SUM(AO66:AO71)</f>
        <v>0</v>
      </c>
      <c r="AP72" s="12">
        <f>SUM(AP66:AP71)</f>
        <v>0</v>
      </c>
      <c r="AQ72" s="12">
        <f>SUM(AQ66:AQ71)</f>
        <v>0</v>
      </c>
      <c r="AR72" s="12"/>
      <c r="AS72" s="218">
        <f>SUM(AS66:AS71)</f>
        <v>0</v>
      </c>
    </row>
    <row r="73" spans="1:45" ht="12" customHeight="1">
      <c r="A73" s="462"/>
      <c r="B73" s="258"/>
      <c r="C73" s="259"/>
      <c r="D73" s="5"/>
      <c r="E73" s="229"/>
      <c r="F73" s="9"/>
      <c r="G73" s="7"/>
      <c r="H73" s="240"/>
      <c r="I73" s="226"/>
      <c r="J73" s="226"/>
      <c r="K73" s="226"/>
      <c r="L73" s="220"/>
      <c r="M73" s="337"/>
      <c r="N73" s="9"/>
      <c r="O73" s="7"/>
      <c r="P73" s="240"/>
      <c r="Q73" s="226"/>
      <c r="R73" s="226"/>
      <c r="S73" s="226"/>
      <c r="T73" s="364"/>
      <c r="U73" s="220"/>
      <c r="V73" s="337"/>
      <c r="W73" s="9"/>
      <c r="X73" s="7"/>
      <c r="Y73" s="240"/>
      <c r="Z73" s="226"/>
      <c r="AA73" s="226"/>
      <c r="AB73" s="226"/>
      <c r="AC73" s="220"/>
      <c r="AD73" s="337"/>
      <c r="AE73" s="227"/>
      <c r="AF73" s="7"/>
      <c r="AG73" s="240"/>
      <c r="AH73" s="226"/>
      <c r="AI73" s="226"/>
      <c r="AJ73" s="226"/>
      <c r="AK73" s="220">
        <f t="shared" ref="AK73:AK78" si="13">AE73+AF73+AH73+AI73</f>
        <v>0</v>
      </c>
      <c r="AL73" s="337"/>
      <c r="AM73" s="227"/>
      <c r="AN73" s="226"/>
      <c r="AO73" s="242"/>
      <c r="AP73" s="226"/>
      <c r="AQ73" s="226"/>
      <c r="AR73" s="226"/>
      <c r="AS73" s="220">
        <f t="shared" ref="AS73:AS78" si="14">AM73+AN73+AP73+AQ73</f>
        <v>0</v>
      </c>
    </row>
    <row r="74" spans="1:45" ht="12" customHeight="1">
      <c r="A74" s="5" t="s">
        <v>814</v>
      </c>
      <c r="B74" s="5" t="s">
        <v>24</v>
      </c>
      <c r="C74" s="5" t="s">
        <v>27</v>
      </c>
      <c r="D74" s="5"/>
      <c r="E74" s="5" t="s">
        <v>26</v>
      </c>
      <c r="F74" s="9">
        <v>0</v>
      </c>
      <c r="G74" s="7">
        <v>0</v>
      </c>
      <c r="H74" s="240">
        <v>0</v>
      </c>
      <c r="I74" s="7">
        <v>0</v>
      </c>
      <c r="J74" s="7">
        <v>0</v>
      </c>
      <c r="K74" s="226"/>
      <c r="L74" s="220"/>
      <c r="M74" s="337"/>
      <c r="N74" s="9"/>
      <c r="O74" s="7"/>
      <c r="P74" s="240"/>
      <c r="Q74" s="226"/>
      <c r="R74" s="226"/>
      <c r="S74" s="226"/>
      <c r="T74" s="364"/>
      <c r="U74" s="220"/>
      <c r="V74" s="337"/>
      <c r="W74" s="9"/>
      <c r="X74" s="7"/>
      <c r="Y74" s="240"/>
      <c r="Z74" s="226"/>
      <c r="AA74" s="226"/>
      <c r="AB74" s="226"/>
      <c r="AC74" s="220"/>
      <c r="AD74" s="337"/>
      <c r="AE74" s="9">
        <v>90000</v>
      </c>
      <c r="AF74" s="7">
        <v>1500</v>
      </c>
      <c r="AG74" s="240">
        <v>0.52</v>
      </c>
      <c r="AH74" s="226"/>
      <c r="AI74" s="226"/>
      <c r="AJ74" s="226"/>
      <c r="AK74" s="220">
        <f t="shared" si="13"/>
        <v>91500</v>
      </c>
      <c r="AL74" s="337"/>
      <c r="AM74" s="9">
        <v>90000</v>
      </c>
      <c r="AN74" s="7">
        <v>2000</v>
      </c>
      <c r="AO74" s="240">
        <v>0.52</v>
      </c>
      <c r="AP74" s="226"/>
      <c r="AQ74" s="226"/>
      <c r="AR74" s="226"/>
      <c r="AS74" s="220">
        <f t="shared" si="14"/>
        <v>92000</v>
      </c>
    </row>
    <row r="75" spans="1:45" ht="12" customHeight="1">
      <c r="A75" s="5" t="s">
        <v>814</v>
      </c>
      <c r="B75" s="5" t="s">
        <v>603</v>
      </c>
      <c r="C75" s="5" t="s">
        <v>27</v>
      </c>
      <c r="D75" s="5"/>
      <c r="E75" s="5" t="s">
        <v>26</v>
      </c>
      <c r="F75" s="9">
        <v>0</v>
      </c>
      <c r="G75" s="7">
        <v>0</v>
      </c>
      <c r="H75" s="240">
        <v>0</v>
      </c>
      <c r="I75" s="7">
        <v>0</v>
      </c>
      <c r="J75" s="7">
        <v>0</v>
      </c>
      <c r="K75" s="226"/>
      <c r="L75" s="220"/>
      <c r="M75" s="337"/>
      <c r="N75" s="9"/>
      <c r="O75" s="7"/>
      <c r="P75" s="240"/>
      <c r="Q75" s="226"/>
      <c r="R75" s="226"/>
      <c r="S75" s="226"/>
      <c r="T75" s="364"/>
      <c r="U75" s="220"/>
      <c r="V75" s="337"/>
      <c r="W75" s="9"/>
      <c r="X75" s="7"/>
      <c r="Y75" s="240"/>
      <c r="Z75" s="226"/>
      <c r="AA75" s="226"/>
      <c r="AB75" s="226"/>
      <c r="AC75" s="220"/>
      <c r="AD75" s="337"/>
      <c r="AE75" s="9">
        <v>90000</v>
      </c>
      <c r="AF75" s="7">
        <v>0</v>
      </c>
      <c r="AG75" s="240">
        <v>0.52</v>
      </c>
      <c r="AH75" s="226"/>
      <c r="AI75" s="226"/>
      <c r="AJ75" s="226"/>
      <c r="AK75" s="220">
        <f t="shared" si="13"/>
        <v>90000</v>
      </c>
      <c r="AL75" s="337"/>
      <c r="AM75" s="9">
        <v>90000</v>
      </c>
      <c r="AN75" s="7">
        <v>0</v>
      </c>
      <c r="AO75" s="240">
        <v>0.52</v>
      </c>
      <c r="AP75" s="226"/>
      <c r="AQ75" s="226"/>
      <c r="AR75" s="226"/>
      <c r="AS75" s="220">
        <f t="shared" si="14"/>
        <v>90000</v>
      </c>
    </row>
    <row r="76" spans="1:45" ht="12" customHeight="1">
      <c r="A76" s="5" t="s">
        <v>814</v>
      </c>
      <c r="B76" s="5" t="s">
        <v>815</v>
      </c>
      <c r="C76" s="5" t="s">
        <v>27</v>
      </c>
      <c r="D76" s="5"/>
      <c r="E76" s="5" t="s">
        <v>661</v>
      </c>
      <c r="F76" s="9">
        <v>0</v>
      </c>
      <c r="G76" s="7">
        <v>0</v>
      </c>
      <c r="H76" s="240">
        <v>0</v>
      </c>
      <c r="I76" s="7">
        <v>0</v>
      </c>
      <c r="J76" s="7">
        <v>0</v>
      </c>
      <c r="K76" s="226"/>
      <c r="L76" s="220"/>
      <c r="M76" s="337"/>
      <c r="N76" s="9"/>
      <c r="O76" s="7"/>
      <c r="P76" s="240"/>
      <c r="Q76" s="226"/>
      <c r="R76" s="226"/>
      <c r="S76" s="226"/>
      <c r="T76" s="364"/>
      <c r="U76" s="220"/>
      <c r="V76" s="337"/>
      <c r="W76" s="9"/>
      <c r="X76" s="7"/>
      <c r="Y76" s="240"/>
      <c r="Z76" s="226"/>
      <c r="AA76" s="226"/>
      <c r="AB76" s="226"/>
      <c r="AC76" s="220"/>
      <c r="AD76" s="337"/>
      <c r="AE76" s="9">
        <v>16000</v>
      </c>
      <c r="AF76" s="7">
        <v>0</v>
      </c>
      <c r="AG76" s="240">
        <v>0.14000000000000001</v>
      </c>
      <c r="AH76" s="226"/>
      <c r="AI76" s="226"/>
      <c r="AJ76" s="226"/>
      <c r="AK76" s="220">
        <f t="shared" si="13"/>
        <v>16000</v>
      </c>
      <c r="AL76" s="337"/>
      <c r="AM76" s="9">
        <v>18000</v>
      </c>
      <c r="AN76" s="7">
        <v>0</v>
      </c>
      <c r="AO76" s="240">
        <v>0.14000000000000001</v>
      </c>
      <c r="AP76" s="226"/>
      <c r="AQ76" s="226"/>
      <c r="AR76" s="226"/>
      <c r="AS76" s="220">
        <f t="shared" si="14"/>
        <v>18000</v>
      </c>
    </row>
    <row r="77" spans="1:45" ht="12" customHeight="1">
      <c r="A77" s="5" t="s">
        <v>814</v>
      </c>
      <c r="B77" s="5" t="s">
        <v>796</v>
      </c>
      <c r="C77" s="5" t="s">
        <v>27</v>
      </c>
      <c r="D77" s="5"/>
      <c r="E77" s="5" t="s">
        <v>661</v>
      </c>
      <c r="F77" s="9">
        <v>0</v>
      </c>
      <c r="G77" s="7">
        <v>0</v>
      </c>
      <c r="H77" s="240">
        <v>0</v>
      </c>
      <c r="I77" s="7">
        <v>0</v>
      </c>
      <c r="J77" s="7">
        <v>0</v>
      </c>
      <c r="K77" s="226"/>
      <c r="L77" s="220"/>
      <c r="M77" s="337"/>
      <c r="N77" s="9"/>
      <c r="O77" s="7"/>
      <c r="P77" s="240"/>
      <c r="Q77" s="226"/>
      <c r="R77" s="226"/>
      <c r="S77" s="226"/>
      <c r="T77" s="364"/>
      <c r="U77" s="220"/>
      <c r="V77" s="337"/>
      <c r="W77" s="9"/>
      <c r="X77" s="7"/>
      <c r="Y77" s="240"/>
      <c r="Z77" s="226"/>
      <c r="AA77" s="226"/>
      <c r="AB77" s="226"/>
      <c r="AC77" s="220"/>
      <c r="AD77" s="337"/>
      <c r="AE77" s="9">
        <v>2500</v>
      </c>
      <c r="AF77" s="7">
        <v>0</v>
      </c>
      <c r="AG77" s="240">
        <v>0.02</v>
      </c>
      <c r="AH77" s="226"/>
      <c r="AI77" s="226"/>
      <c r="AJ77" s="226"/>
      <c r="AK77" s="220">
        <f t="shared" si="13"/>
        <v>2500</v>
      </c>
      <c r="AL77" s="337"/>
      <c r="AM77" s="9"/>
      <c r="AN77" s="7"/>
      <c r="AO77" s="240"/>
      <c r="AP77" s="226"/>
      <c r="AQ77" s="226"/>
      <c r="AR77" s="226"/>
      <c r="AS77" s="220">
        <f t="shared" si="14"/>
        <v>0</v>
      </c>
    </row>
    <row r="78" spans="1:45" ht="12" customHeight="1" thickBot="1">
      <c r="A78" s="462"/>
      <c r="B78" s="258"/>
      <c r="C78" s="259"/>
      <c r="D78" s="5"/>
      <c r="E78" s="229"/>
      <c r="F78" s="9"/>
      <c r="G78" s="7"/>
      <c r="H78" s="240"/>
      <c r="I78" s="226"/>
      <c r="J78" s="226"/>
      <c r="K78" s="226"/>
      <c r="L78" s="220"/>
      <c r="M78" s="337"/>
      <c r="N78" s="9"/>
      <c r="O78" s="7"/>
      <c r="P78" s="240"/>
      <c r="Q78" s="226"/>
      <c r="R78" s="226"/>
      <c r="S78" s="226"/>
      <c r="T78" s="364"/>
      <c r="U78" s="220"/>
      <c r="V78" s="337"/>
      <c r="W78" s="9"/>
      <c r="X78" s="7"/>
      <c r="Y78" s="240"/>
      <c r="Z78" s="226"/>
      <c r="AA78" s="226"/>
      <c r="AB78" s="226"/>
      <c r="AC78" s="220"/>
      <c r="AD78" s="337"/>
      <c r="AE78" s="9"/>
      <c r="AF78" s="7"/>
      <c r="AG78" s="240"/>
      <c r="AH78" s="226"/>
      <c r="AI78" s="226"/>
      <c r="AJ78" s="226"/>
      <c r="AK78" s="220">
        <f t="shared" si="13"/>
        <v>0</v>
      </c>
      <c r="AL78" s="337"/>
      <c r="AM78" s="9"/>
      <c r="AN78" s="7"/>
      <c r="AO78" s="240"/>
      <c r="AP78" s="226"/>
      <c r="AQ78" s="226"/>
      <c r="AR78" s="226"/>
      <c r="AS78" s="220">
        <f t="shared" si="14"/>
        <v>0</v>
      </c>
    </row>
    <row r="79" spans="1:45" ht="12" customHeight="1" thickBot="1">
      <c r="A79" s="544" t="s">
        <v>814</v>
      </c>
      <c r="B79" s="255" t="s">
        <v>14</v>
      </c>
      <c r="C79" s="257"/>
      <c r="D79" s="257"/>
      <c r="E79" s="10"/>
      <c r="F79" s="11">
        <f>SUM(F73:F78)</f>
        <v>0</v>
      </c>
      <c r="G79" s="12">
        <f>SUM(G73:G78)</f>
        <v>0</v>
      </c>
      <c r="H79" s="241">
        <f>SUM(H73:H78)</f>
        <v>0</v>
      </c>
      <c r="I79" s="12">
        <f>SUM(I73:I78)</f>
        <v>0</v>
      </c>
      <c r="J79" s="12">
        <f>SUM(J73:J78)</f>
        <v>0</v>
      </c>
      <c r="K79" s="12"/>
      <c r="L79" s="218">
        <f>SUM(L73:L78)</f>
        <v>0</v>
      </c>
      <c r="M79" s="334"/>
      <c r="N79" s="11">
        <f>SUM(N73:N78)</f>
        <v>0</v>
      </c>
      <c r="O79" s="12">
        <f>SUM(O73:O78)</f>
        <v>0</v>
      </c>
      <c r="P79" s="241">
        <f>SUM(P73:P78)</f>
        <v>0</v>
      </c>
      <c r="Q79" s="12">
        <f>SUM(Q73:Q78)</f>
        <v>0</v>
      </c>
      <c r="R79" s="12">
        <f>SUM(R73:R78)</f>
        <v>0</v>
      </c>
      <c r="S79" s="12"/>
      <c r="T79" s="363"/>
      <c r="U79" s="218">
        <f>SUM(U73:U78)</f>
        <v>0</v>
      </c>
      <c r="V79" s="334"/>
      <c r="W79" s="11">
        <f>SUM(W73:W78)</f>
        <v>0</v>
      </c>
      <c r="X79" s="12">
        <f>SUM(X73:X78)</f>
        <v>0</v>
      </c>
      <c r="Y79" s="241">
        <f>SUM(Y73:Y78)</f>
        <v>0</v>
      </c>
      <c r="Z79" s="12">
        <f>SUM(Z73:Z78)</f>
        <v>0</v>
      </c>
      <c r="AA79" s="12">
        <f>SUM(AA73:AA78)</f>
        <v>0</v>
      </c>
      <c r="AB79" s="12"/>
      <c r="AC79" s="218">
        <f>SUM(AC73:AC78)</f>
        <v>0</v>
      </c>
      <c r="AD79" s="334"/>
      <c r="AE79" s="11">
        <f>SUM(AE73:AE78)</f>
        <v>198500</v>
      </c>
      <c r="AF79" s="12">
        <f>SUM(AF73:AF78)</f>
        <v>1500</v>
      </c>
      <c r="AG79" s="241">
        <f>SUM(AG73:AG78)</f>
        <v>1.2000000000000002</v>
      </c>
      <c r="AH79" s="12">
        <f>SUM(AH73:AH78)</f>
        <v>0</v>
      </c>
      <c r="AI79" s="12">
        <f>SUM(AI73:AI78)</f>
        <v>0</v>
      </c>
      <c r="AJ79" s="12"/>
      <c r="AK79" s="218">
        <f>SUM(AK73:AK78)</f>
        <v>200000</v>
      </c>
      <c r="AL79" s="334"/>
      <c r="AM79" s="11">
        <f>SUM(AM73:AM78)</f>
        <v>198000</v>
      </c>
      <c r="AN79" s="12">
        <f>SUM(AN73:AN78)</f>
        <v>2000</v>
      </c>
      <c r="AO79" s="241">
        <f>SUM(AO73:AO78)</f>
        <v>1.1800000000000002</v>
      </c>
      <c r="AP79" s="12">
        <f>SUM(AP73:AP78)</f>
        <v>0</v>
      </c>
      <c r="AQ79" s="12">
        <f>SUM(AQ73:AQ78)</f>
        <v>0</v>
      </c>
      <c r="AR79" s="12"/>
      <c r="AS79" s="218">
        <f>SUM(AS73:AS78)</f>
        <v>200000</v>
      </c>
    </row>
    <row r="80" spans="1:45" ht="12" customHeight="1">
      <c r="A80" s="495"/>
      <c r="B80" s="5"/>
      <c r="C80" s="5"/>
      <c r="D80" s="5"/>
      <c r="E80" s="229"/>
      <c r="F80" s="227"/>
      <c r="G80" s="226"/>
      <c r="H80" s="242"/>
      <c r="I80" s="226"/>
      <c r="J80" s="226"/>
      <c r="K80" s="226"/>
      <c r="L80" s="228"/>
      <c r="M80" s="337"/>
      <c r="N80" s="227"/>
      <c r="O80" s="226"/>
      <c r="P80" s="242"/>
      <c r="Q80" s="226"/>
      <c r="R80" s="226"/>
      <c r="S80" s="226"/>
      <c r="T80" s="364"/>
      <c r="U80" s="228"/>
      <c r="V80" s="337"/>
      <c r="W80" s="227"/>
      <c r="X80" s="226"/>
      <c r="Y80" s="242"/>
      <c r="Z80" s="226"/>
      <c r="AA80" s="226"/>
      <c r="AB80" s="226"/>
      <c r="AC80" s="228"/>
      <c r="AD80" s="337"/>
      <c r="AE80" s="227"/>
      <c r="AF80" s="226"/>
      <c r="AG80" s="242"/>
      <c r="AH80" s="226"/>
      <c r="AI80" s="226"/>
      <c r="AJ80" s="226"/>
      <c r="AK80" s="228"/>
      <c r="AL80" s="337"/>
      <c r="AM80" s="227"/>
      <c r="AN80" s="226"/>
      <c r="AO80" s="242"/>
      <c r="AP80" s="226"/>
      <c r="AQ80" s="226"/>
      <c r="AR80" s="226"/>
      <c r="AS80" s="228"/>
    </row>
    <row r="81" spans="1:45" s="99" customFormat="1" ht="12" customHeight="1">
      <c r="A81" s="5" t="s">
        <v>736</v>
      </c>
      <c r="B81" s="5" t="s">
        <v>611</v>
      </c>
      <c r="C81" s="5" t="s">
        <v>35</v>
      </c>
      <c r="D81" s="5" t="s">
        <v>647</v>
      </c>
      <c r="E81" s="25" t="s">
        <v>26</v>
      </c>
      <c r="F81" s="9">
        <v>0</v>
      </c>
      <c r="G81" s="7">
        <v>0</v>
      </c>
      <c r="H81" s="240">
        <v>0</v>
      </c>
      <c r="I81" s="7">
        <v>0</v>
      </c>
      <c r="J81" s="7">
        <v>0</v>
      </c>
      <c r="K81" s="105"/>
      <c r="L81" s="220">
        <f>F81+G81+I81+J81</f>
        <v>0</v>
      </c>
      <c r="M81" s="336"/>
      <c r="N81" s="236">
        <v>64920</v>
      </c>
      <c r="O81" s="104">
        <v>0</v>
      </c>
      <c r="P81" s="243">
        <v>0.5</v>
      </c>
      <c r="Q81" s="104">
        <v>0</v>
      </c>
      <c r="R81" s="104">
        <v>0</v>
      </c>
      <c r="S81" s="105"/>
      <c r="T81" s="362">
        <v>1</v>
      </c>
      <c r="U81" s="220">
        <f>N81+O81+Q81+R81</f>
        <v>64920</v>
      </c>
      <c r="V81" s="336"/>
      <c r="W81" s="236">
        <v>31200</v>
      </c>
      <c r="X81" s="104">
        <v>0</v>
      </c>
      <c r="Y81" s="243">
        <v>0.2</v>
      </c>
      <c r="Z81" s="104">
        <v>2500</v>
      </c>
      <c r="AA81" s="104">
        <v>0</v>
      </c>
      <c r="AB81" s="105"/>
      <c r="AC81" s="220">
        <f>W81+X81+Z81+AA81</f>
        <v>33700</v>
      </c>
      <c r="AD81" s="336"/>
      <c r="AE81" s="9">
        <v>0</v>
      </c>
      <c r="AF81" s="7">
        <v>0</v>
      </c>
      <c r="AG81" s="240">
        <v>0</v>
      </c>
      <c r="AH81" s="7">
        <v>0</v>
      </c>
      <c r="AI81" s="7">
        <v>0</v>
      </c>
      <c r="AJ81" s="105"/>
      <c r="AK81" s="220">
        <f>AE81+AF81+AH81+AI81</f>
        <v>0</v>
      </c>
      <c r="AL81" s="336"/>
      <c r="AM81" s="9">
        <v>0</v>
      </c>
      <c r="AN81" s="7">
        <v>0</v>
      </c>
      <c r="AO81" s="240">
        <v>0</v>
      </c>
      <c r="AP81" s="7">
        <v>0</v>
      </c>
      <c r="AQ81" s="7">
        <v>0</v>
      </c>
      <c r="AR81" s="105"/>
      <c r="AS81" s="220">
        <f>AM81+AN81+AP81+AQ81</f>
        <v>0</v>
      </c>
    </row>
    <row r="82" spans="1:45" s="99" customFormat="1" ht="12" customHeight="1">
      <c r="A82" s="5" t="s">
        <v>736</v>
      </c>
      <c r="B82" s="5" t="s">
        <v>737</v>
      </c>
      <c r="C82" s="5" t="s">
        <v>34</v>
      </c>
      <c r="D82" s="5" t="s">
        <v>782</v>
      </c>
      <c r="E82" s="5" t="s">
        <v>661</v>
      </c>
      <c r="F82" s="9">
        <v>0</v>
      </c>
      <c r="G82" s="7">
        <v>0</v>
      </c>
      <c r="H82" s="240">
        <v>0</v>
      </c>
      <c r="I82" s="7">
        <v>0</v>
      </c>
      <c r="J82" s="7">
        <v>0</v>
      </c>
      <c r="K82" s="105"/>
      <c r="L82" s="220">
        <f>F82+G82+I82+J82</f>
        <v>0</v>
      </c>
      <c r="M82" s="336"/>
      <c r="N82" s="236">
        <v>60000</v>
      </c>
      <c r="O82" s="104">
        <v>0</v>
      </c>
      <c r="P82" s="243">
        <v>0.5</v>
      </c>
      <c r="Q82" s="104">
        <v>0</v>
      </c>
      <c r="R82" s="104">
        <v>0</v>
      </c>
      <c r="S82" s="105"/>
      <c r="T82" s="362">
        <v>1</v>
      </c>
      <c r="U82" s="220">
        <f>N82+O82+Q82+R82</f>
        <v>60000</v>
      </c>
      <c r="V82" s="336"/>
      <c r="W82" s="236">
        <v>27500</v>
      </c>
      <c r="X82" s="104">
        <v>0</v>
      </c>
      <c r="Y82" s="243">
        <v>0.18</v>
      </c>
      <c r="Z82" s="104">
        <v>0</v>
      </c>
      <c r="AA82" s="104">
        <v>0</v>
      </c>
      <c r="AB82" s="105"/>
      <c r="AC82" s="220">
        <f>W82+X82+Z82+AA82</f>
        <v>27500</v>
      </c>
      <c r="AD82" s="336"/>
      <c r="AE82" s="9">
        <v>0</v>
      </c>
      <c r="AF82" s="7">
        <v>0</v>
      </c>
      <c r="AG82" s="240">
        <v>0</v>
      </c>
      <c r="AH82" s="7">
        <v>0</v>
      </c>
      <c r="AI82" s="7">
        <v>0</v>
      </c>
      <c r="AJ82" s="105"/>
      <c r="AK82" s="220">
        <f>AE82+AF82+AH82+AI82</f>
        <v>0</v>
      </c>
      <c r="AL82" s="336"/>
      <c r="AM82" s="9">
        <v>0</v>
      </c>
      <c r="AN82" s="7">
        <v>0</v>
      </c>
      <c r="AO82" s="240">
        <v>0</v>
      </c>
      <c r="AP82" s="7">
        <v>0</v>
      </c>
      <c r="AQ82" s="7">
        <v>0</v>
      </c>
      <c r="AR82" s="105"/>
      <c r="AS82" s="220">
        <f>AM82+AN82+AP82+AQ82</f>
        <v>0</v>
      </c>
    </row>
    <row r="83" spans="1:45" s="99" customFormat="1" ht="12" customHeight="1" thickBot="1">
      <c r="A83" s="264"/>
      <c r="B83" s="251"/>
      <c r="C83" s="265"/>
      <c r="D83" s="252"/>
      <c r="E83" s="25"/>
      <c r="F83" s="236"/>
      <c r="G83" s="104"/>
      <c r="H83" s="243"/>
      <c r="I83" s="104"/>
      <c r="J83" s="104"/>
      <c r="K83" s="105"/>
      <c r="L83" s="220">
        <f>F83+G83+I83+J83</f>
        <v>0</v>
      </c>
      <c r="M83" s="336"/>
      <c r="N83" s="236"/>
      <c r="O83" s="104"/>
      <c r="P83" s="243"/>
      <c r="Q83" s="104"/>
      <c r="R83" s="104"/>
      <c r="S83" s="105"/>
      <c r="T83" s="365"/>
      <c r="U83" s="220">
        <f>N83+O83+Q83+R83</f>
        <v>0</v>
      </c>
      <c r="V83" s="336"/>
      <c r="W83" s="236"/>
      <c r="X83" s="104"/>
      <c r="Y83" s="243"/>
      <c r="Z83" s="104"/>
      <c r="AA83" s="104"/>
      <c r="AB83" s="105"/>
      <c r="AC83" s="220"/>
      <c r="AD83" s="336"/>
      <c r="AE83" s="236"/>
      <c r="AF83" s="104"/>
      <c r="AG83" s="243"/>
      <c r="AH83" s="104"/>
      <c r="AI83" s="104"/>
      <c r="AJ83" s="105"/>
      <c r="AK83" s="220">
        <f>AE83+AF83+AH83+AI83</f>
        <v>0</v>
      </c>
      <c r="AL83" s="336"/>
      <c r="AM83" s="236"/>
      <c r="AN83" s="104"/>
      <c r="AO83" s="243"/>
      <c r="AP83" s="104"/>
      <c r="AQ83" s="104"/>
      <c r="AR83" s="105"/>
      <c r="AS83" s="220">
        <f>AM83+AN83+AP83+AQ83</f>
        <v>0</v>
      </c>
    </row>
    <row r="84" spans="1:45" s="99" customFormat="1" ht="12" customHeight="1" thickBot="1">
      <c r="A84" s="254" t="s">
        <v>736</v>
      </c>
      <c r="B84" s="266" t="s">
        <v>14</v>
      </c>
      <c r="C84" s="267"/>
      <c r="D84" s="268"/>
      <c r="E84" s="106"/>
      <c r="F84" s="11">
        <f>SUM(F81:F83)</f>
        <v>0</v>
      </c>
      <c r="G84" s="12">
        <f>SUM(G81:G83)</f>
        <v>0</v>
      </c>
      <c r="H84" s="241">
        <f>SUM(H81:H83)</f>
        <v>0</v>
      </c>
      <c r="I84" s="12">
        <f>SUM(I81:I83)</f>
        <v>0</v>
      </c>
      <c r="J84" s="12">
        <f>SUM(J81:J83)</f>
        <v>0</v>
      </c>
      <c r="K84" s="107"/>
      <c r="L84" s="222">
        <f>SUM(L81:L83)</f>
        <v>0</v>
      </c>
      <c r="M84" s="338"/>
      <c r="N84" s="11">
        <f>SUM(N81:N83)</f>
        <v>124920</v>
      </c>
      <c r="O84" s="12">
        <f>SUM(O81:O83)</f>
        <v>0</v>
      </c>
      <c r="P84" s="241">
        <f>SUM(P81:P83)</f>
        <v>1</v>
      </c>
      <c r="Q84" s="12">
        <f>SUM(Q81:Q83)</f>
        <v>0</v>
      </c>
      <c r="R84" s="12">
        <f>SUM(R81:R83)</f>
        <v>0</v>
      </c>
      <c r="S84" s="107"/>
      <c r="T84" s="366"/>
      <c r="U84" s="222">
        <f>SUM(U81:U83)</f>
        <v>124920</v>
      </c>
      <c r="V84" s="338"/>
      <c r="W84" s="11">
        <f>SUM(W81:W83)</f>
        <v>58700</v>
      </c>
      <c r="X84" s="12">
        <f>SUM(X81:X83)</f>
        <v>0</v>
      </c>
      <c r="Y84" s="241">
        <f>SUM(Y81:Y83)</f>
        <v>0.38</v>
      </c>
      <c r="Z84" s="12">
        <f>SUM(Z81:Z83)</f>
        <v>2500</v>
      </c>
      <c r="AA84" s="12">
        <f>SUM(AA81:AA83)</f>
        <v>0</v>
      </c>
      <c r="AB84" s="107"/>
      <c r="AC84" s="222">
        <f>SUM(AC81:AC83)</f>
        <v>61200</v>
      </c>
      <c r="AD84" s="338"/>
      <c r="AE84" s="11">
        <f>SUM(AE81:AE83)</f>
        <v>0</v>
      </c>
      <c r="AF84" s="12">
        <f>SUM(AF81:AF83)</f>
        <v>0</v>
      </c>
      <c r="AG84" s="241">
        <f>SUM(AG81:AG83)</f>
        <v>0</v>
      </c>
      <c r="AH84" s="12">
        <f>SUM(AH81:AH83)</f>
        <v>0</v>
      </c>
      <c r="AI84" s="12">
        <f>SUM(AI81:AI83)</f>
        <v>0</v>
      </c>
      <c r="AJ84" s="107"/>
      <c r="AK84" s="222">
        <f>SUM(AK81:AK83)</f>
        <v>0</v>
      </c>
      <c r="AL84" s="338"/>
      <c r="AM84" s="11">
        <f>SUM(AM81:AM83)</f>
        <v>0</v>
      </c>
      <c r="AN84" s="12">
        <f>SUM(AN81:AN83)</f>
        <v>0</v>
      </c>
      <c r="AO84" s="241">
        <f>SUM(AO81:AO83)</f>
        <v>0</v>
      </c>
      <c r="AP84" s="12">
        <f>SUM(AP81:AP83)</f>
        <v>0</v>
      </c>
      <c r="AQ84" s="12">
        <f>SUM(AQ81:AQ83)</f>
        <v>0</v>
      </c>
      <c r="AR84" s="107"/>
      <c r="AS84" s="222">
        <f>SUM(AS81:AS83)</f>
        <v>0</v>
      </c>
    </row>
    <row r="85" spans="1:45" s="99" customFormat="1" ht="12" customHeight="1">
      <c r="A85" s="495"/>
      <c r="B85" s="505"/>
      <c r="C85" s="505"/>
      <c r="D85" s="271"/>
      <c r="E85" s="230"/>
      <c r="F85" s="236"/>
      <c r="G85" s="226"/>
      <c r="H85" s="243"/>
      <c r="I85" s="104"/>
      <c r="J85" s="104"/>
      <c r="K85" s="104"/>
      <c r="L85" s="220"/>
      <c r="M85" s="335"/>
      <c r="N85" s="227"/>
      <c r="O85" s="226"/>
      <c r="P85" s="242"/>
      <c r="Q85" s="226"/>
      <c r="R85" s="226"/>
      <c r="S85" s="226"/>
      <c r="T85" s="367"/>
      <c r="U85" s="233"/>
      <c r="V85" s="335"/>
      <c r="W85" s="236"/>
      <c r="X85" s="7"/>
      <c r="Y85" s="243"/>
      <c r="Z85" s="104"/>
      <c r="AA85" s="104"/>
      <c r="AB85" s="104"/>
      <c r="AC85" s="233"/>
      <c r="AD85" s="335"/>
      <c r="AE85" s="236"/>
      <c r="AF85" s="7"/>
      <c r="AG85" s="243"/>
      <c r="AH85" s="104"/>
      <c r="AI85" s="104"/>
      <c r="AJ85" s="104"/>
      <c r="AK85" s="233"/>
      <c r="AL85" s="335"/>
      <c r="AM85" s="236"/>
      <c r="AN85" s="7"/>
      <c r="AO85" s="243"/>
      <c r="AP85" s="104"/>
      <c r="AQ85" s="104"/>
      <c r="AR85" s="104"/>
      <c r="AS85" s="233"/>
    </row>
    <row r="86" spans="1:45" s="99" customFormat="1" ht="12" customHeight="1">
      <c r="A86" s="5" t="s">
        <v>749</v>
      </c>
      <c r="B86" s="25" t="s">
        <v>747</v>
      </c>
      <c r="C86" s="25" t="s">
        <v>32</v>
      </c>
      <c r="D86" s="5" t="s">
        <v>644</v>
      </c>
      <c r="E86" s="5" t="s">
        <v>661</v>
      </c>
      <c r="F86" s="9">
        <v>0</v>
      </c>
      <c r="G86" s="7">
        <v>0</v>
      </c>
      <c r="H86" s="240">
        <v>0</v>
      </c>
      <c r="I86" s="7">
        <v>0</v>
      </c>
      <c r="J86" s="7">
        <v>0</v>
      </c>
      <c r="K86" s="104"/>
      <c r="L86" s="220"/>
      <c r="M86" s="335"/>
      <c r="N86" s="236">
        <v>14000</v>
      </c>
      <c r="O86" s="104"/>
      <c r="P86" s="243">
        <v>0.1</v>
      </c>
      <c r="Q86" s="104"/>
      <c r="R86" s="104"/>
      <c r="S86" s="104"/>
      <c r="T86" s="362">
        <v>1</v>
      </c>
      <c r="U86" s="220">
        <f>N86+O86+Q86+R86</f>
        <v>14000</v>
      </c>
      <c r="V86" s="335"/>
      <c r="W86" s="236">
        <v>79200</v>
      </c>
      <c r="X86" s="7"/>
      <c r="Y86" s="243">
        <v>0.55000000000000004</v>
      </c>
      <c r="Z86" s="104">
        <v>2000</v>
      </c>
      <c r="AA86" s="104"/>
      <c r="AB86" s="104"/>
      <c r="AC86" s="220">
        <f>W86+X86+Z86+AA86</f>
        <v>81200</v>
      </c>
      <c r="AD86" s="335"/>
      <c r="AE86" s="9">
        <v>0</v>
      </c>
      <c r="AF86" s="7">
        <v>0</v>
      </c>
      <c r="AG86" s="240">
        <v>0</v>
      </c>
      <c r="AH86" s="7">
        <v>0</v>
      </c>
      <c r="AI86" s="7">
        <v>0</v>
      </c>
      <c r="AJ86" s="104"/>
      <c r="AK86" s="220">
        <f>AE86+AF86+AH86+AI86</f>
        <v>0</v>
      </c>
      <c r="AL86" s="335"/>
      <c r="AM86" s="9">
        <v>0</v>
      </c>
      <c r="AN86" s="7">
        <v>0</v>
      </c>
      <c r="AO86" s="240">
        <v>0</v>
      </c>
      <c r="AP86" s="7">
        <v>0</v>
      </c>
      <c r="AQ86" s="7">
        <v>0</v>
      </c>
      <c r="AR86" s="104"/>
      <c r="AS86" s="220">
        <f>AM86+AN86+AP86+AQ86</f>
        <v>0</v>
      </c>
    </row>
    <row r="87" spans="1:45" s="99" customFormat="1" ht="12" customHeight="1">
      <c r="A87" s="5" t="s">
        <v>749</v>
      </c>
      <c r="B87" s="25" t="s">
        <v>748</v>
      </c>
      <c r="C87" s="25" t="s">
        <v>32</v>
      </c>
      <c r="D87" s="5" t="s">
        <v>644</v>
      </c>
      <c r="E87" s="5" t="s">
        <v>661</v>
      </c>
      <c r="F87" s="9">
        <v>0</v>
      </c>
      <c r="G87" s="7">
        <v>0</v>
      </c>
      <c r="H87" s="240">
        <v>0</v>
      </c>
      <c r="I87" s="7">
        <v>0</v>
      </c>
      <c r="J87" s="7">
        <v>0</v>
      </c>
      <c r="K87" s="104"/>
      <c r="L87" s="220"/>
      <c r="M87" s="335"/>
      <c r="N87" s="236">
        <v>16000</v>
      </c>
      <c r="O87" s="104"/>
      <c r="P87" s="243">
        <v>0.12</v>
      </c>
      <c r="Q87" s="104"/>
      <c r="R87" s="104"/>
      <c r="S87" s="104"/>
      <c r="T87" s="362">
        <v>1</v>
      </c>
      <c r="U87" s="220">
        <f>N87+O87+Q87+R87</f>
        <v>16000</v>
      </c>
      <c r="V87" s="335"/>
      <c r="W87" s="236">
        <v>18800</v>
      </c>
      <c r="X87" s="7"/>
      <c r="Y87" s="243">
        <v>0.13</v>
      </c>
      <c r="Z87" s="104"/>
      <c r="AA87" s="104"/>
      <c r="AB87" s="104"/>
      <c r="AC87" s="220">
        <f>W87+X87+Z87+AA87</f>
        <v>18800</v>
      </c>
      <c r="AD87" s="335"/>
      <c r="AE87" s="9">
        <v>0</v>
      </c>
      <c r="AF87" s="7">
        <v>0</v>
      </c>
      <c r="AG87" s="240">
        <v>0</v>
      </c>
      <c r="AH87" s="7">
        <v>0</v>
      </c>
      <c r="AI87" s="7">
        <v>0</v>
      </c>
      <c r="AJ87" s="104"/>
      <c r="AK87" s="220">
        <f>AE87+AF87+AH87+AI87</f>
        <v>0</v>
      </c>
      <c r="AL87" s="335"/>
      <c r="AM87" s="9">
        <v>0</v>
      </c>
      <c r="AN87" s="7">
        <v>0</v>
      </c>
      <c r="AO87" s="240">
        <v>0</v>
      </c>
      <c r="AP87" s="7">
        <v>0</v>
      </c>
      <c r="AQ87" s="7">
        <v>0</v>
      </c>
      <c r="AR87" s="104"/>
      <c r="AS87" s="220">
        <f>AM87+AN87+AP87+AQ87</f>
        <v>0</v>
      </c>
    </row>
    <row r="88" spans="1:45" s="99" customFormat="1" ht="12" customHeight="1" thickBot="1">
      <c r="A88" s="495"/>
      <c r="B88" s="495"/>
      <c r="C88" s="5"/>
      <c r="D88" s="271"/>
      <c r="E88" s="230"/>
      <c r="F88" s="236"/>
      <c r="G88" s="226"/>
      <c r="H88" s="243"/>
      <c r="I88" s="104"/>
      <c r="J88" s="104"/>
      <c r="K88" s="104"/>
      <c r="L88" s="220"/>
      <c r="M88" s="335"/>
      <c r="N88" s="227"/>
      <c r="O88" s="226"/>
      <c r="P88" s="242"/>
      <c r="Q88" s="104"/>
      <c r="R88" s="104"/>
      <c r="S88" s="104"/>
      <c r="T88" s="367"/>
      <c r="U88" s="233"/>
      <c r="V88" s="335"/>
      <c r="W88" s="236"/>
      <c r="X88" s="7"/>
      <c r="Y88" s="243"/>
      <c r="Z88" s="104"/>
      <c r="AA88" s="104"/>
      <c r="AB88" s="104"/>
      <c r="AC88" s="233"/>
      <c r="AD88" s="335"/>
      <c r="AE88" s="236"/>
      <c r="AF88" s="7"/>
      <c r="AG88" s="243"/>
      <c r="AH88" s="104"/>
      <c r="AI88" s="104"/>
      <c r="AJ88" s="104"/>
      <c r="AK88" s="233"/>
      <c r="AL88" s="335"/>
      <c r="AM88" s="236"/>
      <c r="AN88" s="7"/>
      <c r="AO88" s="243"/>
      <c r="AP88" s="104"/>
      <c r="AQ88" s="104"/>
      <c r="AR88" s="104"/>
      <c r="AS88" s="233"/>
    </row>
    <row r="89" spans="1:45" s="99" customFormat="1" ht="12" customHeight="1" thickBot="1">
      <c r="A89" s="254" t="s">
        <v>749</v>
      </c>
      <c r="B89" s="266" t="s">
        <v>14</v>
      </c>
      <c r="C89" s="267"/>
      <c r="D89" s="268"/>
      <c r="E89" s="106"/>
      <c r="F89" s="11">
        <f>SUM(F86:F88)</f>
        <v>0</v>
      </c>
      <c r="G89" s="12">
        <f>SUM(G86:G88)</f>
        <v>0</v>
      </c>
      <c r="H89" s="241">
        <f>SUM(H86:H88)</f>
        <v>0</v>
      </c>
      <c r="I89" s="12">
        <f>SUM(I86:I88)</f>
        <v>0</v>
      </c>
      <c r="J89" s="12">
        <f>SUM(J86:J88)</f>
        <v>0</v>
      </c>
      <c r="K89" s="107"/>
      <c r="L89" s="222">
        <f>SUM(L86:L88)</f>
        <v>0</v>
      </c>
      <c r="M89" s="338"/>
      <c r="N89" s="11">
        <f>SUM(N86:N88)</f>
        <v>30000</v>
      </c>
      <c r="O89" s="12">
        <f>SUM(O86:O88)</f>
        <v>0</v>
      </c>
      <c r="P89" s="241">
        <f>SUM(P86:P88)</f>
        <v>0.22</v>
      </c>
      <c r="Q89" s="12">
        <f>SUM(Q86:Q88)</f>
        <v>0</v>
      </c>
      <c r="R89" s="12">
        <f>SUM(R86:R88)</f>
        <v>0</v>
      </c>
      <c r="S89" s="107"/>
      <c r="T89" s="366"/>
      <c r="U89" s="222">
        <f>SUM(U86:U88)</f>
        <v>30000</v>
      </c>
      <c r="V89" s="338"/>
      <c r="W89" s="11">
        <f>SUM(W86:W88)</f>
        <v>98000</v>
      </c>
      <c r="X89" s="12">
        <f>SUM(X86:X88)</f>
        <v>0</v>
      </c>
      <c r="Y89" s="241">
        <f>SUM(Y86:Y88)</f>
        <v>0.68</v>
      </c>
      <c r="Z89" s="12">
        <f>SUM(Z86:Z88)</f>
        <v>2000</v>
      </c>
      <c r="AA89" s="12">
        <f>SUM(AA86:AA88)</f>
        <v>0</v>
      </c>
      <c r="AB89" s="107"/>
      <c r="AC89" s="222">
        <f>SUM(AC86:AC88)</f>
        <v>100000</v>
      </c>
      <c r="AD89" s="338"/>
      <c r="AE89" s="11">
        <f>SUM(AE86:AE88)</f>
        <v>0</v>
      </c>
      <c r="AF89" s="12">
        <f>SUM(AF86:AF88)</f>
        <v>0</v>
      </c>
      <c r="AG89" s="241">
        <f>SUM(AG86:AG88)</f>
        <v>0</v>
      </c>
      <c r="AH89" s="12">
        <f>SUM(AH86:AH88)</f>
        <v>0</v>
      </c>
      <c r="AI89" s="12">
        <f>SUM(AI86:AI88)</f>
        <v>0</v>
      </c>
      <c r="AJ89" s="107"/>
      <c r="AK89" s="222">
        <f>SUM(AK86:AK88)</f>
        <v>0</v>
      </c>
      <c r="AL89" s="338"/>
      <c r="AM89" s="11">
        <f>SUM(AM86:AM88)</f>
        <v>0</v>
      </c>
      <c r="AN89" s="12">
        <f>SUM(AN86:AN88)</f>
        <v>0</v>
      </c>
      <c r="AO89" s="241">
        <f>SUM(AO86:AO88)</f>
        <v>0</v>
      </c>
      <c r="AP89" s="12">
        <f>SUM(AP86:AP88)</f>
        <v>0</v>
      </c>
      <c r="AQ89" s="12">
        <f>SUM(AQ86:AQ88)</f>
        <v>0</v>
      </c>
      <c r="AR89" s="107"/>
      <c r="AS89" s="222">
        <f>SUM(AS86:AS88)</f>
        <v>0</v>
      </c>
    </row>
    <row r="90" spans="1:45" ht="12" customHeight="1">
      <c r="A90" s="249"/>
      <c r="B90" s="211"/>
      <c r="C90" s="213"/>
      <c r="D90" s="25"/>
      <c r="E90" s="229"/>
      <c r="F90" s="227"/>
      <c r="G90" s="226"/>
      <c r="H90" s="242"/>
      <c r="I90" s="226"/>
      <c r="J90" s="226"/>
      <c r="K90" s="226"/>
      <c r="L90" s="228"/>
      <c r="M90" s="337"/>
      <c r="N90" s="227"/>
      <c r="O90" s="226"/>
      <c r="P90" s="242"/>
      <c r="Q90" s="226"/>
      <c r="R90" s="226"/>
      <c r="S90" s="226"/>
      <c r="T90" s="364"/>
      <c r="U90" s="228"/>
      <c r="V90" s="337"/>
      <c r="W90" s="227"/>
      <c r="X90" s="226"/>
      <c r="Y90" s="242"/>
      <c r="Z90" s="226"/>
      <c r="AA90" s="226"/>
      <c r="AB90" s="226"/>
      <c r="AC90" s="228"/>
      <c r="AD90" s="337"/>
      <c r="AE90" s="227"/>
      <c r="AF90" s="226"/>
      <c r="AG90" s="242"/>
      <c r="AH90" s="226"/>
      <c r="AI90" s="226"/>
      <c r="AJ90" s="226"/>
      <c r="AK90" s="228"/>
      <c r="AL90" s="337"/>
      <c r="AM90" s="227"/>
      <c r="AN90" s="226"/>
      <c r="AO90" s="242"/>
      <c r="AP90" s="226"/>
      <c r="AQ90" s="226"/>
      <c r="AR90" s="226"/>
      <c r="AS90" s="228"/>
    </row>
    <row r="91" spans="1:45" s="99" customFormat="1" ht="12" customHeight="1">
      <c r="A91" s="25" t="s">
        <v>606</v>
      </c>
      <c r="B91" s="25" t="s">
        <v>607</v>
      </c>
      <c r="C91" s="25" t="s">
        <v>32</v>
      </c>
      <c r="D91" s="25" t="s">
        <v>644</v>
      </c>
      <c r="E91" s="5" t="s">
        <v>661</v>
      </c>
      <c r="F91" s="236">
        <v>67344</v>
      </c>
      <c r="G91" s="104">
        <v>0</v>
      </c>
      <c r="H91" s="243">
        <v>0.4</v>
      </c>
      <c r="I91" s="104">
        <v>0</v>
      </c>
      <c r="J91" s="104">
        <v>2394</v>
      </c>
      <c r="K91" s="105" t="s">
        <v>662</v>
      </c>
      <c r="L91" s="220">
        <f>F91+G91+I91+J91</f>
        <v>69738</v>
      </c>
      <c r="M91" s="336"/>
      <c r="N91" s="236">
        <v>55935</v>
      </c>
      <c r="O91" s="104">
        <v>1779</v>
      </c>
      <c r="P91" s="243">
        <v>0.4</v>
      </c>
      <c r="Q91" s="104">
        <v>0</v>
      </c>
      <c r="R91" s="104">
        <v>0</v>
      </c>
      <c r="S91" s="105"/>
      <c r="T91" s="362">
        <v>1</v>
      </c>
      <c r="U91" s="220">
        <f>N91+O91+Q91+R91</f>
        <v>57714</v>
      </c>
      <c r="V91" s="336"/>
      <c r="W91" s="236">
        <v>20880</v>
      </c>
      <c r="X91" s="104">
        <v>0</v>
      </c>
      <c r="Y91" s="243">
        <v>0.15</v>
      </c>
      <c r="Z91" s="104">
        <v>9333</v>
      </c>
      <c r="AA91" s="104">
        <v>0</v>
      </c>
      <c r="AB91" s="105"/>
      <c r="AC91" s="220">
        <f>W91+X91+Z91+AA91</f>
        <v>30213</v>
      </c>
      <c r="AD91" s="336"/>
      <c r="AE91" s="9">
        <v>42415</v>
      </c>
      <c r="AF91" s="104">
        <v>0</v>
      </c>
      <c r="AG91" s="240">
        <v>0.46</v>
      </c>
      <c r="AH91" s="7">
        <v>0</v>
      </c>
      <c r="AI91" s="7">
        <v>0</v>
      </c>
      <c r="AJ91" s="105"/>
      <c r="AK91" s="220">
        <f>AE91+AF91+AH91+AI91</f>
        <v>42415</v>
      </c>
      <c r="AL91" s="336"/>
      <c r="AM91" s="9">
        <v>0</v>
      </c>
      <c r="AN91" s="104">
        <v>0</v>
      </c>
      <c r="AO91" s="240">
        <v>0</v>
      </c>
      <c r="AP91" s="7">
        <v>0</v>
      </c>
      <c r="AQ91" s="7">
        <v>0</v>
      </c>
      <c r="AR91" s="105"/>
      <c r="AS91" s="220">
        <f>AM91+AN91+AP91+AQ91</f>
        <v>0</v>
      </c>
    </row>
    <row r="92" spans="1:45" s="99" customFormat="1" ht="12" customHeight="1">
      <c r="A92" s="25" t="s">
        <v>606</v>
      </c>
      <c r="B92" s="25" t="s">
        <v>31</v>
      </c>
      <c r="C92" s="25" t="s">
        <v>32</v>
      </c>
      <c r="D92" s="25" t="s">
        <v>644</v>
      </c>
      <c r="E92" s="25" t="s">
        <v>26</v>
      </c>
      <c r="F92" s="236">
        <v>73283</v>
      </c>
      <c r="G92" s="104">
        <v>0</v>
      </c>
      <c r="H92" s="243">
        <v>0.5</v>
      </c>
      <c r="I92" s="104">
        <v>0</v>
      </c>
      <c r="J92" s="104">
        <v>800</v>
      </c>
      <c r="K92" s="105" t="s">
        <v>663</v>
      </c>
      <c r="L92" s="220">
        <f>F92+G92+I92+J92</f>
        <v>74083</v>
      </c>
      <c r="M92" s="336"/>
      <c r="N92" s="236">
        <v>93096</v>
      </c>
      <c r="O92" s="104">
        <v>2000</v>
      </c>
      <c r="P92" s="243">
        <v>0.5</v>
      </c>
      <c r="Q92" s="104">
        <v>0</v>
      </c>
      <c r="R92" s="104">
        <v>0</v>
      </c>
      <c r="S92" s="105"/>
      <c r="T92" s="362">
        <v>1</v>
      </c>
      <c r="U92" s="220">
        <f>N92+O92+Q92+R92</f>
        <v>95096</v>
      </c>
      <c r="V92" s="336"/>
      <c r="W92" s="236">
        <v>66252</v>
      </c>
      <c r="X92" s="104">
        <v>0</v>
      </c>
      <c r="Y92" s="243">
        <v>0.35</v>
      </c>
      <c r="Z92" s="104">
        <v>0</v>
      </c>
      <c r="AA92" s="104">
        <v>0</v>
      </c>
      <c r="AB92" s="105"/>
      <c r="AC92" s="220">
        <f>W92+X92+Z92+AA92</f>
        <v>66252</v>
      </c>
      <c r="AD92" s="336"/>
      <c r="AE92" s="9">
        <v>3377</v>
      </c>
      <c r="AF92" s="104">
        <v>0</v>
      </c>
      <c r="AG92" s="240">
        <v>0</v>
      </c>
      <c r="AH92" s="7">
        <v>0</v>
      </c>
      <c r="AI92" s="7">
        <v>0</v>
      </c>
      <c r="AJ92" s="105"/>
      <c r="AK92" s="220">
        <f>AE92+AF92+AH92+AI92</f>
        <v>3377</v>
      </c>
      <c r="AL92" s="336"/>
      <c r="AM92" s="9">
        <v>0</v>
      </c>
      <c r="AN92" s="104">
        <v>0</v>
      </c>
      <c r="AO92" s="240">
        <v>0</v>
      </c>
      <c r="AP92" s="7">
        <v>0</v>
      </c>
      <c r="AQ92" s="7">
        <v>0</v>
      </c>
      <c r="AR92" s="105"/>
      <c r="AS92" s="220">
        <f>AM92+AN92+AP92+AQ92</f>
        <v>0</v>
      </c>
    </row>
    <row r="93" spans="1:45" s="99" customFormat="1" ht="12" customHeight="1">
      <c r="A93" s="25" t="s">
        <v>606</v>
      </c>
      <c r="B93" s="25" t="s">
        <v>608</v>
      </c>
      <c r="C93" s="25" t="s">
        <v>33</v>
      </c>
      <c r="D93" s="25" t="s">
        <v>645</v>
      </c>
      <c r="E93" s="5" t="s">
        <v>661</v>
      </c>
      <c r="F93" s="236">
        <v>30607</v>
      </c>
      <c r="G93" s="104">
        <v>0</v>
      </c>
      <c r="H93" s="243">
        <v>0.2</v>
      </c>
      <c r="I93" s="104">
        <v>0</v>
      </c>
      <c r="J93" s="104">
        <v>0</v>
      </c>
      <c r="K93" s="105"/>
      <c r="L93" s="220">
        <f>F93+G93+I93+J93</f>
        <v>30607</v>
      </c>
      <c r="M93" s="336"/>
      <c r="N93" s="236">
        <v>0</v>
      </c>
      <c r="O93" s="104">
        <v>0</v>
      </c>
      <c r="P93" s="243">
        <v>0</v>
      </c>
      <c r="Q93" s="104">
        <v>0</v>
      </c>
      <c r="R93" s="104">
        <v>0</v>
      </c>
      <c r="S93" s="105"/>
      <c r="T93" s="362">
        <v>1</v>
      </c>
      <c r="U93" s="220">
        <f>N93+O93+Q93+R93</f>
        <v>0</v>
      </c>
      <c r="V93" s="336"/>
      <c r="W93" s="236">
        <v>0</v>
      </c>
      <c r="X93" s="104">
        <v>0</v>
      </c>
      <c r="Y93" s="243">
        <v>0</v>
      </c>
      <c r="Z93" s="104">
        <v>0</v>
      </c>
      <c r="AA93" s="104">
        <v>0</v>
      </c>
      <c r="AB93" s="105"/>
      <c r="AC93" s="220">
        <f>W93+X93+Z93+AA93</f>
        <v>0</v>
      </c>
      <c r="AD93" s="336"/>
      <c r="AE93" s="9">
        <v>0</v>
      </c>
      <c r="AF93" s="104">
        <v>0</v>
      </c>
      <c r="AG93" s="240">
        <v>0</v>
      </c>
      <c r="AH93" s="7">
        <v>0</v>
      </c>
      <c r="AI93" s="7">
        <v>0</v>
      </c>
      <c r="AJ93" s="105"/>
      <c r="AK93" s="220">
        <f>AE93+AF93+AH93+AI93</f>
        <v>0</v>
      </c>
      <c r="AL93" s="336"/>
      <c r="AM93" s="9">
        <v>0</v>
      </c>
      <c r="AN93" s="104">
        <v>0</v>
      </c>
      <c r="AO93" s="240">
        <v>0</v>
      </c>
      <c r="AP93" s="7">
        <v>0</v>
      </c>
      <c r="AQ93" s="7">
        <v>0</v>
      </c>
      <c r="AR93" s="105"/>
      <c r="AS93" s="220">
        <f>AM93+AN93+AP93+AQ93</f>
        <v>0</v>
      </c>
    </row>
    <row r="94" spans="1:45" s="99" customFormat="1" ht="12" customHeight="1">
      <c r="A94" s="25" t="s">
        <v>606</v>
      </c>
      <c r="B94" s="25" t="s">
        <v>795</v>
      </c>
      <c r="C94" s="25" t="s">
        <v>32</v>
      </c>
      <c r="D94" s="25" t="s">
        <v>644</v>
      </c>
      <c r="E94" s="5" t="s">
        <v>661</v>
      </c>
      <c r="F94" s="236"/>
      <c r="G94" s="104"/>
      <c r="H94" s="243"/>
      <c r="I94" s="104"/>
      <c r="J94" s="104"/>
      <c r="K94" s="105"/>
      <c r="L94" s="220"/>
      <c r="M94" s="336"/>
      <c r="N94" s="236"/>
      <c r="O94" s="104"/>
      <c r="P94" s="243"/>
      <c r="Q94" s="104"/>
      <c r="R94" s="104"/>
      <c r="S94" s="105"/>
      <c r="T94" s="362"/>
      <c r="U94" s="220"/>
      <c r="V94" s="336"/>
      <c r="W94" s="236"/>
      <c r="X94" s="104"/>
      <c r="Y94" s="243"/>
      <c r="Z94" s="104"/>
      <c r="AA94" s="104"/>
      <c r="AB94" s="105"/>
      <c r="AC94" s="220"/>
      <c r="AD94" s="336"/>
      <c r="AE94" s="9">
        <v>122908</v>
      </c>
      <c r="AF94" s="104">
        <v>0</v>
      </c>
      <c r="AG94" s="240">
        <v>0.64</v>
      </c>
      <c r="AH94" s="7">
        <v>0</v>
      </c>
      <c r="AI94" s="7">
        <v>0</v>
      </c>
      <c r="AJ94" s="105"/>
      <c r="AK94" s="220">
        <f>AE94+AF94+AH94+AI94</f>
        <v>122908</v>
      </c>
      <c r="AL94" s="336"/>
      <c r="AM94" s="9">
        <v>0</v>
      </c>
      <c r="AN94" s="104">
        <v>0</v>
      </c>
      <c r="AO94" s="240">
        <v>0</v>
      </c>
      <c r="AP94" s="7">
        <v>0</v>
      </c>
      <c r="AQ94" s="7">
        <v>0</v>
      </c>
      <c r="AR94" s="105"/>
      <c r="AS94" s="220">
        <f>AM94+AN94+AP94+AQ94</f>
        <v>0</v>
      </c>
    </row>
    <row r="95" spans="1:45" s="99" customFormat="1" ht="12" customHeight="1" thickBot="1">
      <c r="A95" s="264"/>
      <c r="B95" s="251"/>
      <c r="C95" s="265"/>
      <c r="D95" s="252"/>
      <c r="E95" s="25"/>
      <c r="F95" s="236"/>
      <c r="G95" s="104"/>
      <c r="H95" s="243"/>
      <c r="I95" s="104"/>
      <c r="J95" s="104"/>
      <c r="K95" s="105"/>
      <c r="L95" s="220">
        <f>F95+G95+I95+J95</f>
        <v>0</v>
      </c>
      <c r="M95" s="336"/>
      <c r="N95" s="236"/>
      <c r="O95" s="104"/>
      <c r="P95" s="243"/>
      <c r="Q95" s="104"/>
      <c r="R95" s="104"/>
      <c r="S95" s="105"/>
      <c r="T95" s="365"/>
      <c r="U95" s="220">
        <f>N95+O95+Q95+R95</f>
        <v>0</v>
      </c>
      <c r="V95" s="336"/>
      <c r="W95" s="236"/>
      <c r="X95" s="104"/>
      <c r="Y95" s="243"/>
      <c r="Z95" s="104"/>
      <c r="AA95" s="104"/>
      <c r="AB95" s="105"/>
      <c r="AC95" s="220"/>
      <c r="AD95" s="336"/>
      <c r="AE95" s="236"/>
      <c r="AF95" s="104"/>
      <c r="AG95" s="243"/>
      <c r="AH95" s="104"/>
      <c r="AI95" s="104"/>
      <c r="AJ95" s="105"/>
      <c r="AK95" s="220"/>
      <c r="AL95" s="336"/>
      <c r="AM95" s="236"/>
      <c r="AN95" s="104"/>
      <c r="AO95" s="243"/>
      <c r="AP95" s="104"/>
      <c r="AQ95" s="104"/>
      <c r="AR95" s="105"/>
      <c r="AS95" s="220"/>
    </row>
    <row r="96" spans="1:45" s="99" customFormat="1" ht="12" customHeight="1" thickBot="1">
      <c r="A96" s="254" t="s">
        <v>606</v>
      </c>
      <c r="B96" s="266" t="s">
        <v>14</v>
      </c>
      <c r="C96" s="267"/>
      <c r="D96" s="268"/>
      <c r="E96" s="106"/>
      <c r="F96" s="11">
        <f>SUM(F91:F95)</f>
        <v>171234</v>
      </c>
      <c r="G96" s="12">
        <f>SUM(G91:G95)</f>
        <v>0</v>
      </c>
      <c r="H96" s="241">
        <f>SUM(H91:H95)</f>
        <v>1.1000000000000001</v>
      </c>
      <c r="I96" s="12">
        <f>SUM(I91:I95)</f>
        <v>0</v>
      </c>
      <c r="J96" s="12">
        <f>SUM(J91:J95)</f>
        <v>3194</v>
      </c>
      <c r="K96" s="107"/>
      <c r="L96" s="222">
        <f>SUM(L91:L95)</f>
        <v>174428</v>
      </c>
      <c r="M96" s="338"/>
      <c r="N96" s="11">
        <f>SUM(N91:N95)</f>
        <v>149031</v>
      </c>
      <c r="O96" s="12">
        <f>SUM(O91:O95)</f>
        <v>3779</v>
      </c>
      <c r="P96" s="241">
        <f>SUM(P91:P95)</f>
        <v>0.9</v>
      </c>
      <c r="Q96" s="12">
        <f>SUM(Q91:Q95)</f>
        <v>0</v>
      </c>
      <c r="R96" s="12">
        <f>SUM(R91:R95)</f>
        <v>0</v>
      </c>
      <c r="S96" s="107"/>
      <c r="T96" s="366"/>
      <c r="U96" s="222">
        <f>SUM(U91:U95)</f>
        <v>152810</v>
      </c>
      <c r="V96" s="338"/>
      <c r="W96" s="11">
        <f>SUM(W91:W95)</f>
        <v>87132</v>
      </c>
      <c r="X96" s="12">
        <f>SUM(X91:X95)</f>
        <v>0</v>
      </c>
      <c r="Y96" s="241">
        <f>SUM(Y91:Y95)</f>
        <v>0.5</v>
      </c>
      <c r="Z96" s="12">
        <f>SUM(Z91:Z95)</f>
        <v>9333</v>
      </c>
      <c r="AA96" s="12">
        <f>SUM(AA91:AA95)</f>
        <v>0</v>
      </c>
      <c r="AB96" s="107"/>
      <c r="AC96" s="222">
        <f>SUM(AC91:AC95)</f>
        <v>96465</v>
      </c>
      <c r="AD96" s="338"/>
      <c r="AE96" s="11">
        <f>SUM(AE91:AE95)</f>
        <v>168700</v>
      </c>
      <c r="AF96" s="12">
        <f>SUM(AF91:AF95)</f>
        <v>0</v>
      </c>
      <c r="AG96" s="241">
        <f>SUM(AG91:AG95)</f>
        <v>1.1000000000000001</v>
      </c>
      <c r="AH96" s="12">
        <f>SUM(AH91:AH95)</f>
        <v>0</v>
      </c>
      <c r="AI96" s="12">
        <f>SUM(AI91:AI95)</f>
        <v>0</v>
      </c>
      <c r="AJ96" s="107"/>
      <c r="AK96" s="222">
        <f>SUM(AK91:AK95)</f>
        <v>168700</v>
      </c>
      <c r="AL96" s="338"/>
      <c r="AM96" s="11">
        <f>SUM(AM91:AM95)</f>
        <v>0</v>
      </c>
      <c r="AN96" s="12">
        <f>SUM(AN91:AN95)</f>
        <v>0</v>
      </c>
      <c r="AO96" s="241">
        <f>SUM(AO91:AO95)</f>
        <v>0</v>
      </c>
      <c r="AP96" s="12">
        <f>SUM(AP91:AP95)</f>
        <v>0</v>
      </c>
      <c r="AQ96" s="12">
        <f>SUM(AQ91:AQ95)</f>
        <v>0</v>
      </c>
      <c r="AR96" s="107"/>
      <c r="AS96" s="222">
        <f>SUM(AS91:AS95)</f>
        <v>0</v>
      </c>
    </row>
    <row r="97" spans="1:45" s="99" customFormat="1" ht="12" customHeight="1">
      <c r="A97" s="495"/>
      <c r="B97" s="269"/>
      <c r="C97" s="270"/>
      <c r="D97" s="271"/>
      <c r="E97" s="230"/>
      <c r="F97" s="227"/>
      <c r="G97" s="226"/>
      <c r="H97" s="242"/>
      <c r="I97" s="226"/>
      <c r="J97" s="226"/>
      <c r="K97" s="231"/>
      <c r="L97" s="233"/>
      <c r="M97" s="335"/>
      <c r="N97" s="227"/>
      <c r="O97" s="226"/>
      <c r="P97" s="242"/>
      <c r="Q97" s="226"/>
      <c r="R97" s="226"/>
      <c r="S97" s="231"/>
      <c r="T97" s="367"/>
      <c r="U97" s="233"/>
      <c r="V97" s="335"/>
      <c r="W97" s="227"/>
      <c r="X97" s="226"/>
      <c r="Y97" s="242"/>
      <c r="Z97" s="226"/>
      <c r="AA97" s="226"/>
      <c r="AB97" s="231"/>
      <c r="AC97" s="233"/>
      <c r="AD97" s="335"/>
      <c r="AE97" s="227"/>
      <c r="AF97" s="226"/>
      <c r="AG97" s="242"/>
      <c r="AH97" s="226"/>
      <c r="AI97" s="226"/>
      <c r="AJ97" s="231"/>
      <c r="AK97" s="233"/>
      <c r="AL97" s="335"/>
      <c r="AM97" s="227"/>
      <c r="AN97" s="226"/>
      <c r="AO97" s="242"/>
      <c r="AP97" s="226"/>
      <c r="AQ97" s="226"/>
      <c r="AR97" s="231"/>
      <c r="AS97" s="233"/>
    </row>
    <row r="98" spans="1:45" s="99" customFormat="1" ht="12" customHeight="1">
      <c r="A98" s="25" t="s">
        <v>778</v>
      </c>
      <c r="B98" s="25" t="s">
        <v>586</v>
      </c>
      <c r="C98" s="25" t="s">
        <v>779</v>
      </c>
      <c r="D98" s="25" t="s">
        <v>780</v>
      </c>
      <c r="E98" s="5" t="s">
        <v>661</v>
      </c>
      <c r="F98" s="236">
        <v>0</v>
      </c>
      <c r="G98" s="104">
        <v>0</v>
      </c>
      <c r="H98" s="243">
        <v>0</v>
      </c>
      <c r="I98" s="104">
        <v>0</v>
      </c>
      <c r="J98" s="104">
        <v>0</v>
      </c>
      <c r="K98" s="105"/>
      <c r="L98" s="220">
        <f>F98+G98+I98+J98</f>
        <v>0</v>
      </c>
      <c r="M98" s="336"/>
      <c r="N98" s="236">
        <v>0</v>
      </c>
      <c r="O98" s="104">
        <v>0</v>
      </c>
      <c r="P98" s="243">
        <v>0</v>
      </c>
      <c r="Q98" s="104">
        <v>0</v>
      </c>
      <c r="R98" s="104">
        <v>0</v>
      </c>
      <c r="S98" s="105"/>
      <c r="T98" s="362">
        <v>1</v>
      </c>
      <c r="U98" s="220">
        <f>N98+O98+Q98+R98</f>
        <v>0</v>
      </c>
      <c r="V98" s="336"/>
      <c r="W98" s="236">
        <v>98500</v>
      </c>
      <c r="X98" s="104">
        <v>0</v>
      </c>
      <c r="Y98" s="243">
        <v>0</v>
      </c>
      <c r="Z98" s="104">
        <v>0</v>
      </c>
      <c r="AA98" s="104">
        <v>0</v>
      </c>
      <c r="AB98" s="105"/>
      <c r="AC98" s="220">
        <f>W98+X98+Z98+AA98</f>
        <v>98500</v>
      </c>
      <c r="AD98" s="336"/>
      <c r="AE98" s="9">
        <v>38000</v>
      </c>
      <c r="AF98" s="104">
        <v>1500</v>
      </c>
      <c r="AG98" s="240">
        <v>0.3</v>
      </c>
      <c r="AH98" s="7">
        <v>5000</v>
      </c>
      <c r="AI98" s="7">
        <v>0</v>
      </c>
      <c r="AJ98" s="105"/>
      <c r="AK98" s="220">
        <f>AE98+AF98+AH98+AI98</f>
        <v>44500</v>
      </c>
      <c r="AL98" s="336"/>
      <c r="AM98" s="9">
        <v>0</v>
      </c>
      <c r="AN98" s="7">
        <v>0</v>
      </c>
      <c r="AO98" s="240">
        <v>0</v>
      </c>
      <c r="AP98" s="7">
        <v>0</v>
      </c>
      <c r="AQ98" s="7">
        <v>0</v>
      </c>
      <c r="AR98" s="105"/>
      <c r="AS98" s="220">
        <f>AM98+AN98+AP98+AQ98</f>
        <v>0</v>
      </c>
    </row>
    <row r="99" spans="1:45" s="99" customFormat="1" ht="12" customHeight="1">
      <c r="A99" s="25" t="s">
        <v>778</v>
      </c>
      <c r="B99" s="25" t="s">
        <v>794</v>
      </c>
      <c r="C99" s="25" t="s">
        <v>779</v>
      </c>
      <c r="D99" s="25" t="s">
        <v>780</v>
      </c>
      <c r="E99" s="5" t="s">
        <v>661</v>
      </c>
      <c r="F99" s="236">
        <v>0</v>
      </c>
      <c r="G99" s="104">
        <v>0</v>
      </c>
      <c r="H99" s="243">
        <v>0</v>
      </c>
      <c r="I99" s="104">
        <v>0</v>
      </c>
      <c r="J99" s="104">
        <v>0</v>
      </c>
      <c r="K99" s="105"/>
      <c r="L99" s="220"/>
      <c r="M99" s="336"/>
      <c r="N99" s="236"/>
      <c r="O99" s="104"/>
      <c r="P99" s="243"/>
      <c r="Q99" s="104"/>
      <c r="R99" s="104"/>
      <c r="S99" s="105"/>
      <c r="T99" s="362"/>
      <c r="U99" s="220"/>
      <c r="V99" s="336"/>
      <c r="W99" s="236"/>
      <c r="X99" s="104"/>
      <c r="Y99" s="243"/>
      <c r="Z99" s="104"/>
      <c r="AA99" s="104"/>
      <c r="AB99" s="105"/>
      <c r="AC99" s="220"/>
      <c r="AD99" s="336"/>
      <c r="AE99" s="9">
        <v>41000</v>
      </c>
      <c r="AF99" s="104">
        <v>0</v>
      </c>
      <c r="AG99" s="240">
        <v>0.4</v>
      </c>
      <c r="AH99" s="7">
        <v>0</v>
      </c>
      <c r="AI99" s="7">
        <v>0</v>
      </c>
      <c r="AJ99" s="105"/>
      <c r="AK99" s="220">
        <f>AE99+AF99+AH99+AI99</f>
        <v>41000</v>
      </c>
      <c r="AL99" s="336"/>
      <c r="AM99" s="9">
        <v>0</v>
      </c>
      <c r="AN99" s="104">
        <v>0</v>
      </c>
      <c r="AO99" s="240">
        <v>0</v>
      </c>
      <c r="AP99" s="7">
        <v>0</v>
      </c>
      <c r="AQ99" s="7">
        <v>0</v>
      </c>
      <c r="AR99" s="105"/>
      <c r="AS99" s="220">
        <f>AM99+AN99+AP99+AQ99</f>
        <v>0</v>
      </c>
    </row>
    <row r="100" spans="1:45" s="99" customFormat="1" ht="12" customHeight="1" thickBot="1">
      <c r="A100" s="264"/>
      <c r="B100" s="251"/>
      <c r="C100" s="265"/>
      <c r="D100" s="252"/>
      <c r="E100" s="25"/>
      <c r="F100" s="236"/>
      <c r="G100" s="104"/>
      <c r="H100" s="243"/>
      <c r="I100" s="104"/>
      <c r="J100" s="104"/>
      <c r="K100" s="105"/>
      <c r="L100" s="220">
        <f>F100+G100+I100+J100</f>
        <v>0</v>
      </c>
      <c r="M100" s="336"/>
      <c r="N100" s="236"/>
      <c r="O100" s="104"/>
      <c r="P100" s="243"/>
      <c r="Q100" s="104"/>
      <c r="R100" s="104"/>
      <c r="S100" s="105"/>
      <c r="T100" s="365"/>
      <c r="U100" s="220">
        <f>N100+O100+Q100+R100</f>
        <v>0</v>
      </c>
      <c r="V100" s="336"/>
      <c r="W100" s="236"/>
      <c r="X100" s="104"/>
      <c r="Y100" s="243"/>
      <c r="Z100" s="104"/>
      <c r="AA100" s="104"/>
      <c r="AB100" s="105"/>
      <c r="AC100" s="220"/>
      <c r="AD100" s="336"/>
      <c r="AE100" s="236"/>
      <c r="AF100" s="104"/>
      <c r="AG100" s="243"/>
      <c r="AH100" s="104"/>
      <c r="AI100" s="104"/>
      <c r="AJ100" s="105"/>
      <c r="AK100" s="220"/>
      <c r="AL100" s="336"/>
      <c r="AM100" s="236"/>
      <c r="AN100" s="104"/>
      <c r="AO100" s="243"/>
      <c r="AP100" s="104"/>
      <c r="AQ100" s="104"/>
      <c r="AR100" s="105"/>
      <c r="AS100" s="220"/>
    </row>
    <row r="101" spans="1:45" s="99" customFormat="1" ht="12" customHeight="1" thickBot="1">
      <c r="A101" s="544" t="s">
        <v>778</v>
      </c>
      <c r="B101" s="266" t="s">
        <v>14</v>
      </c>
      <c r="C101" s="267"/>
      <c r="D101" s="268"/>
      <c r="E101" s="106"/>
      <c r="F101" s="11">
        <f>SUM(F98:F100)</f>
        <v>0</v>
      </c>
      <c r="G101" s="12">
        <f>SUM(G98:G100)</f>
        <v>0</v>
      </c>
      <c r="H101" s="241">
        <f>SUM(H98:H100)</f>
        <v>0</v>
      </c>
      <c r="I101" s="12">
        <f t="shared" ref="I101:K101" si="15">SUM(I98:I100)</f>
        <v>0</v>
      </c>
      <c r="J101" s="12">
        <f t="shared" si="15"/>
        <v>0</v>
      </c>
      <c r="K101" s="12">
        <f t="shared" si="15"/>
        <v>0</v>
      </c>
      <c r="L101" s="222">
        <f>SUM(L98:L100)</f>
        <v>0</v>
      </c>
      <c r="M101" s="338"/>
      <c r="N101" s="11">
        <f>SUM(N98:N100)</f>
        <v>0</v>
      </c>
      <c r="O101" s="12">
        <f>SUM(O98:O100)</f>
        <v>0</v>
      </c>
      <c r="P101" s="241">
        <f>SUM(P98:P100)</f>
        <v>0</v>
      </c>
      <c r="Q101" s="12">
        <f t="shared" ref="Q101:S101" si="16">SUM(Q98:Q100)</f>
        <v>0</v>
      </c>
      <c r="R101" s="12">
        <f t="shared" si="16"/>
        <v>0</v>
      </c>
      <c r="S101" s="12">
        <f t="shared" si="16"/>
        <v>0</v>
      </c>
      <c r="T101" s="12"/>
      <c r="U101" s="222">
        <f>SUM(U98:U100)</f>
        <v>0</v>
      </c>
      <c r="V101" s="338"/>
      <c r="W101" s="11">
        <f>SUM(W98:W100)</f>
        <v>98500</v>
      </c>
      <c r="X101" s="12">
        <f>SUM(X98:X100)</f>
        <v>0</v>
      </c>
      <c r="Y101" s="241">
        <f>SUM(Y98:Y100)</f>
        <v>0</v>
      </c>
      <c r="Z101" s="12">
        <f>SUM(Z98:Z100)</f>
        <v>0</v>
      </c>
      <c r="AA101" s="12">
        <f t="shared" ref="AA101:AB101" si="17">SUM(AA98:AA100)</f>
        <v>0</v>
      </c>
      <c r="AB101" s="12">
        <f t="shared" si="17"/>
        <v>0</v>
      </c>
      <c r="AC101" s="222">
        <f>SUM(AC98:AC100)</f>
        <v>98500</v>
      </c>
      <c r="AD101" s="338"/>
      <c r="AE101" s="11">
        <f>SUM(AE98:AE100)</f>
        <v>79000</v>
      </c>
      <c r="AF101" s="12">
        <f>SUM(AF98:AF100)</f>
        <v>1500</v>
      </c>
      <c r="AG101" s="241">
        <f>SUM(AG98:AG100)</f>
        <v>0.7</v>
      </c>
      <c r="AH101" s="12">
        <f>SUM(AH98:AH100)</f>
        <v>5000</v>
      </c>
      <c r="AI101" s="12">
        <f>SUM(AI98:AI100)</f>
        <v>0</v>
      </c>
      <c r="AJ101" s="107"/>
      <c r="AK101" s="222">
        <f>SUM(AK98:AK100)</f>
        <v>85500</v>
      </c>
      <c r="AL101" s="338"/>
      <c r="AM101" s="11">
        <f>SUM(AM98:AM100)</f>
        <v>0</v>
      </c>
      <c r="AN101" s="12">
        <f>SUM(AN98:AN100)</f>
        <v>0</v>
      </c>
      <c r="AO101" s="241">
        <f>SUM(AO98:AO100)</f>
        <v>0</v>
      </c>
      <c r="AP101" s="12">
        <f>SUM(AP98:AP100)</f>
        <v>0</v>
      </c>
      <c r="AQ101" s="12">
        <f>SUM(AQ98:AQ100)</f>
        <v>0</v>
      </c>
      <c r="AR101" s="107"/>
      <c r="AS101" s="222">
        <f>SUM(AS98:AS100)</f>
        <v>0</v>
      </c>
    </row>
    <row r="102" spans="1:45" s="99" customFormat="1" ht="12" customHeight="1">
      <c r="A102" s="495"/>
      <c r="B102" s="269"/>
      <c r="C102" s="270"/>
      <c r="D102" s="271"/>
      <c r="E102" s="230"/>
      <c r="F102" s="227"/>
      <c r="G102" s="226"/>
      <c r="H102" s="242"/>
      <c r="I102" s="226"/>
      <c r="J102" s="226"/>
      <c r="K102" s="231"/>
      <c r="L102" s="233"/>
      <c r="M102" s="335"/>
      <c r="N102" s="227"/>
      <c r="O102" s="226"/>
      <c r="P102" s="242"/>
      <c r="Q102" s="226"/>
      <c r="R102" s="226"/>
      <c r="S102" s="231"/>
      <c r="T102" s="367"/>
      <c r="U102" s="233"/>
      <c r="V102" s="335"/>
      <c r="W102" s="227"/>
      <c r="X102" s="226"/>
      <c r="Y102" s="242"/>
      <c r="Z102" s="226"/>
      <c r="AA102" s="226"/>
      <c r="AB102" s="231"/>
      <c r="AC102" s="233"/>
      <c r="AD102" s="335"/>
      <c r="AE102" s="227"/>
      <c r="AF102" s="226"/>
      <c r="AG102" s="242"/>
      <c r="AH102" s="226"/>
      <c r="AI102" s="226"/>
      <c r="AJ102" s="231"/>
      <c r="AK102" s="233"/>
      <c r="AL102" s="335"/>
      <c r="AM102" s="227"/>
      <c r="AN102" s="226"/>
      <c r="AO102" s="242"/>
      <c r="AP102" s="226"/>
      <c r="AQ102" s="226"/>
      <c r="AR102" s="231"/>
      <c r="AS102" s="233"/>
    </row>
    <row r="103" spans="1:45" s="99" customFormat="1" ht="12" customHeight="1">
      <c r="A103" s="5" t="s">
        <v>610</v>
      </c>
      <c r="B103" s="5" t="s">
        <v>612</v>
      </c>
      <c r="C103" s="5" t="s">
        <v>54</v>
      </c>
      <c r="D103" s="5" t="s">
        <v>646</v>
      </c>
      <c r="E103" s="25" t="s">
        <v>26</v>
      </c>
      <c r="F103" s="235">
        <v>33700</v>
      </c>
      <c r="G103" s="104">
        <v>2000</v>
      </c>
      <c r="H103" s="243">
        <v>0.3</v>
      </c>
      <c r="I103" s="104">
        <v>0</v>
      </c>
      <c r="J103" s="104">
        <v>0</v>
      </c>
      <c r="K103" s="92"/>
      <c r="L103" s="220">
        <f t="shared" ref="L103:L108" si="18">F103+G103+I103+J103</f>
        <v>35700</v>
      </c>
      <c r="M103" s="336"/>
      <c r="N103" s="235">
        <v>44620</v>
      </c>
      <c r="O103" s="104">
        <v>2000</v>
      </c>
      <c r="P103" s="243">
        <v>0.45</v>
      </c>
      <c r="Q103" s="104">
        <v>5000</v>
      </c>
      <c r="R103" s="104">
        <v>0</v>
      </c>
      <c r="S103" s="92"/>
      <c r="T103" s="362">
        <v>1</v>
      </c>
      <c r="U103" s="220">
        <f t="shared" ref="U103:U111" si="19">N103+O103+Q103+R103</f>
        <v>51620</v>
      </c>
      <c r="V103" s="336"/>
      <c r="W103" s="235">
        <v>45850</v>
      </c>
      <c r="X103" s="104">
        <v>3000</v>
      </c>
      <c r="Y103" s="243">
        <v>0.35</v>
      </c>
      <c r="Z103" s="104">
        <v>7000</v>
      </c>
      <c r="AA103" s="104">
        <v>0</v>
      </c>
      <c r="AB103" s="92"/>
      <c r="AC103" s="220">
        <f t="shared" ref="AC103:AC111" si="20">W103+X103+Z103+AA103</f>
        <v>55850</v>
      </c>
      <c r="AD103" s="336"/>
      <c r="AE103" s="9">
        <v>15538</v>
      </c>
      <c r="AF103" s="7">
        <v>0</v>
      </c>
      <c r="AG103" s="240">
        <v>7.6999999999999999E-2</v>
      </c>
      <c r="AH103" s="7">
        <v>0</v>
      </c>
      <c r="AI103" s="7">
        <v>0</v>
      </c>
      <c r="AJ103" s="92"/>
      <c r="AK103" s="220">
        <f t="shared" ref="AK103:AK111" si="21">AE103+AF103+AH103+AI103</f>
        <v>15538</v>
      </c>
      <c r="AL103" s="336"/>
      <c r="AM103" s="9">
        <v>0</v>
      </c>
      <c r="AN103" s="7">
        <v>0</v>
      </c>
      <c r="AO103" s="240">
        <v>0</v>
      </c>
      <c r="AP103" s="7">
        <v>0</v>
      </c>
      <c r="AQ103" s="7">
        <v>0</v>
      </c>
      <c r="AR103" s="92"/>
      <c r="AS103" s="220">
        <f t="shared" ref="AS103:AS111" si="22">AM103+AN103+AP103+AQ103</f>
        <v>0</v>
      </c>
    </row>
    <row r="104" spans="1:45" s="99" customFormat="1" ht="12" customHeight="1">
      <c r="A104" s="5" t="s">
        <v>610</v>
      </c>
      <c r="B104" s="5" t="s">
        <v>613</v>
      </c>
      <c r="C104" s="5" t="s">
        <v>54</v>
      </c>
      <c r="D104" s="5" t="s">
        <v>646</v>
      </c>
      <c r="E104" s="5" t="s">
        <v>661</v>
      </c>
      <c r="F104" s="235">
        <v>21000</v>
      </c>
      <c r="G104" s="104">
        <v>2000</v>
      </c>
      <c r="H104" s="243">
        <v>0.15</v>
      </c>
      <c r="I104" s="104">
        <v>0</v>
      </c>
      <c r="J104" s="104">
        <v>0</v>
      </c>
      <c r="K104" s="92"/>
      <c r="L104" s="220">
        <f t="shared" si="18"/>
        <v>23000</v>
      </c>
      <c r="M104" s="336"/>
      <c r="N104" s="235">
        <v>0</v>
      </c>
      <c r="O104" s="104">
        <v>0</v>
      </c>
      <c r="P104" s="243">
        <v>0</v>
      </c>
      <c r="Q104" s="104">
        <v>0</v>
      </c>
      <c r="R104" s="104">
        <v>0</v>
      </c>
      <c r="S104" s="92"/>
      <c r="T104" s="362">
        <v>1</v>
      </c>
      <c r="U104" s="220">
        <f t="shared" si="19"/>
        <v>0</v>
      </c>
      <c r="V104" s="336"/>
      <c r="W104" s="235">
        <v>0</v>
      </c>
      <c r="X104" s="104">
        <v>0</v>
      </c>
      <c r="Y104" s="243">
        <v>0</v>
      </c>
      <c r="Z104" s="104">
        <v>0</v>
      </c>
      <c r="AA104" s="104">
        <v>0</v>
      </c>
      <c r="AB104" s="92"/>
      <c r="AC104" s="220">
        <f t="shared" si="20"/>
        <v>0</v>
      </c>
      <c r="AD104" s="336"/>
      <c r="AE104" s="9">
        <v>0</v>
      </c>
      <c r="AF104" s="7">
        <v>0</v>
      </c>
      <c r="AG104" s="240">
        <v>0</v>
      </c>
      <c r="AH104" s="7">
        <v>0</v>
      </c>
      <c r="AI104" s="7">
        <v>0</v>
      </c>
      <c r="AJ104" s="92"/>
      <c r="AK104" s="220">
        <f t="shared" si="21"/>
        <v>0</v>
      </c>
      <c r="AL104" s="336"/>
      <c r="AM104" s="9">
        <v>0</v>
      </c>
      <c r="AN104" s="7">
        <v>0</v>
      </c>
      <c r="AO104" s="240">
        <v>0</v>
      </c>
      <c r="AP104" s="7">
        <v>0</v>
      </c>
      <c r="AQ104" s="7">
        <v>0</v>
      </c>
      <c r="AR104" s="92"/>
      <c r="AS104" s="220">
        <f t="shared" si="22"/>
        <v>0</v>
      </c>
    </row>
    <row r="105" spans="1:45" s="99" customFormat="1" ht="12" customHeight="1">
      <c r="A105" s="5" t="s">
        <v>610</v>
      </c>
      <c r="B105" s="5" t="s">
        <v>614</v>
      </c>
      <c r="C105" s="5" t="s">
        <v>54</v>
      </c>
      <c r="D105" s="5" t="s">
        <v>646</v>
      </c>
      <c r="E105" s="5" t="s">
        <v>661</v>
      </c>
      <c r="F105" s="235">
        <v>28000</v>
      </c>
      <c r="G105" s="104">
        <v>1000</v>
      </c>
      <c r="H105" s="243">
        <v>0.25</v>
      </c>
      <c r="I105" s="104">
        <v>0</v>
      </c>
      <c r="J105" s="104">
        <v>0</v>
      </c>
      <c r="K105" s="92"/>
      <c r="L105" s="220">
        <f t="shared" si="18"/>
        <v>29000</v>
      </c>
      <c r="M105" s="336"/>
      <c r="N105" s="235">
        <v>26640</v>
      </c>
      <c r="O105" s="104">
        <v>1000</v>
      </c>
      <c r="P105" s="243">
        <v>0.25</v>
      </c>
      <c r="Q105" s="104">
        <v>0</v>
      </c>
      <c r="R105" s="104">
        <v>0</v>
      </c>
      <c r="S105" s="92"/>
      <c r="T105" s="362">
        <v>1</v>
      </c>
      <c r="U105" s="220">
        <f t="shared" si="19"/>
        <v>27640</v>
      </c>
      <c r="V105" s="336"/>
      <c r="W105" s="235">
        <v>0</v>
      </c>
      <c r="X105" s="104">
        <v>0</v>
      </c>
      <c r="Y105" s="243">
        <v>0</v>
      </c>
      <c r="Z105" s="104">
        <v>0</v>
      </c>
      <c r="AA105" s="104">
        <v>0</v>
      </c>
      <c r="AB105" s="92"/>
      <c r="AC105" s="220">
        <f t="shared" si="20"/>
        <v>0</v>
      </c>
      <c r="AD105" s="336"/>
      <c r="AE105" s="9">
        <v>0</v>
      </c>
      <c r="AF105" s="7">
        <v>0</v>
      </c>
      <c r="AG105" s="240">
        <v>0</v>
      </c>
      <c r="AH105" s="7">
        <v>0</v>
      </c>
      <c r="AI105" s="7">
        <v>0</v>
      </c>
      <c r="AJ105" s="92"/>
      <c r="AK105" s="220">
        <f t="shared" si="21"/>
        <v>0</v>
      </c>
      <c r="AL105" s="336"/>
      <c r="AM105" s="9">
        <v>0</v>
      </c>
      <c r="AN105" s="7">
        <v>0</v>
      </c>
      <c r="AO105" s="240">
        <v>0</v>
      </c>
      <c r="AP105" s="7">
        <v>0</v>
      </c>
      <c r="AQ105" s="7">
        <v>0</v>
      </c>
      <c r="AR105" s="92"/>
      <c r="AS105" s="220">
        <f t="shared" si="22"/>
        <v>0</v>
      </c>
    </row>
    <row r="106" spans="1:45" s="99" customFormat="1" ht="12" customHeight="1">
      <c r="A106" s="5" t="s">
        <v>610</v>
      </c>
      <c r="B106" s="5" t="s">
        <v>611</v>
      </c>
      <c r="C106" s="5" t="s">
        <v>35</v>
      </c>
      <c r="D106" s="5" t="s">
        <v>647</v>
      </c>
      <c r="E106" s="5" t="s">
        <v>661</v>
      </c>
      <c r="F106" s="235">
        <v>19600</v>
      </c>
      <c r="G106" s="104">
        <v>0</v>
      </c>
      <c r="H106" s="243">
        <v>0.15</v>
      </c>
      <c r="I106" s="104">
        <v>0</v>
      </c>
      <c r="J106" s="104">
        <v>0</v>
      </c>
      <c r="K106" s="105"/>
      <c r="L106" s="220">
        <f t="shared" si="18"/>
        <v>19600</v>
      </c>
      <c r="M106" s="336"/>
      <c r="N106" s="235">
        <v>0</v>
      </c>
      <c r="O106" s="104">
        <v>0</v>
      </c>
      <c r="P106" s="243">
        <v>0</v>
      </c>
      <c r="Q106" s="104">
        <v>0</v>
      </c>
      <c r="R106" s="104">
        <v>0</v>
      </c>
      <c r="S106" s="105"/>
      <c r="T106" s="362">
        <v>1</v>
      </c>
      <c r="U106" s="220">
        <f t="shared" si="19"/>
        <v>0</v>
      </c>
      <c r="V106" s="336"/>
      <c r="W106" s="235">
        <v>0</v>
      </c>
      <c r="X106" s="104">
        <v>0</v>
      </c>
      <c r="Y106" s="243">
        <v>0</v>
      </c>
      <c r="Z106" s="104">
        <v>0</v>
      </c>
      <c r="AA106" s="104">
        <v>0</v>
      </c>
      <c r="AB106" s="105"/>
      <c r="AC106" s="220">
        <f t="shared" si="20"/>
        <v>0</v>
      </c>
      <c r="AD106" s="336"/>
      <c r="AE106" s="9">
        <v>0</v>
      </c>
      <c r="AF106" s="7">
        <v>0</v>
      </c>
      <c r="AG106" s="240">
        <v>0</v>
      </c>
      <c r="AH106" s="7">
        <v>0</v>
      </c>
      <c r="AI106" s="7">
        <v>0</v>
      </c>
      <c r="AJ106" s="105"/>
      <c r="AK106" s="220">
        <f t="shared" si="21"/>
        <v>0</v>
      </c>
      <c r="AL106" s="336"/>
      <c r="AM106" s="9">
        <v>0</v>
      </c>
      <c r="AN106" s="7">
        <v>0</v>
      </c>
      <c r="AO106" s="240">
        <v>0</v>
      </c>
      <c r="AP106" s="7">
        <v>0</v>
      </c>
      <c r="AQ106" s="7">
        <v>0</v>
      </c>
      <c r="AR106" s="105"/>
      <c r="AS106" s="220">
        <f t="shared" si="22"/>
        <v>0</v>
      </c>
    </row>
    <row r="107" spans="1:45" s="99" customFormat="1" ht="12" customHeight="1">
      <c r="A107" s="5" t="s">
        <v>610</v>
      </c>
      <c r="B107" s="5" t="s">
        <v>618</v>
      </c>
      <c r="C107" s="5" t="s">
        <v>52</v>
      </c>
      <c r="D107" s="5" t="s">
        <v>653</v>
      </c>
      <c r="E107" s="5" t="s">
        <v>661</v>
      </c>
      <c r="F107" s="236">
        <v>0</v>
      </c>
      <c r="G107" s="104">
        <v>0</v>
      </c>
      <c r="H107" s="243">
        <v>0</v>
      </c>
      <c r="I107" s="104">
        <v>0</v>
      </c>
      <c r="J107" s="104">
        <v>0</v>
      </c>
      <c r="K107" s="105"/>
      <c r="L107" s="220">
        <f t="shared" si="18"/>
        <v>0</v>
      </c>
      <c r="M107" s="336"/>
      <c r="N107" s="291">
        <v>47000</v>
      </c>
      <c r="O107" s="104">
        <v>4000</v>
      </c>
      <c r="P107" s="243">
        <v>0.25</v>
      </c>
      <c r="Q107" s="104">
        <v>0</v>
      </c>
      <c r="R107" s="104">
        <v>0</v>
      </c>
      <c r="S107" s="105"/>
      <c r="T107" s="362">
        <v>1</v>
      </c>
      <c r="U107" s="220">
        <f t="shared" si="19"/>
        <v>51000</v>
      </c>
      <c r="V107" s="336"/>
      <c r="W107" s="291">
        <v>78400</v>
      </c>
      <c r="X107" s="104">
        <v>3000</v>
      </c>
      <c r="Y107" s="243">
        <v>0.4</v>
      </c>
      <c r="Z107" s="104">
        <v>0</v>
      </c>
      <c r="AA107" s="104">
        <v>0</v>
      </c>
      <c r="AB107" s="105"/>
      <c r="AC107" s="220">
        <f t="shared" si="20"/>
        <v>81400</v>
      </c>
      <c r="AD107" s="336"/>
      <c r="AE107" s="9">
        <v>0</v>
      </c>
      <c r="AF107" s="7">
        <v>0</v>
      </c>
      <c r="AG107" s="240">
        <v>0</v>
      </c>
      <c r="AH107" s="7">
        <v>15000</v>
      </c>
      <c r="AI107" s="7">
        <v>0</v>
      </c>
      <c r="AJ107" s="105"/>
      <c r="AK107" s="220">
        <f t="shared" si="21"/>
        <v>15000</v>
      </c>
      <c r="AL107" s="336"/>
      <c r="AM107" s="9">
        <v>0</v>
      </c>
      <c r="AN107" s="7">
        <v>0</v>
      </c>
      <c r="AO107" s="240">
        <v>0</v>
      </c>
      <c r="AP107" s="7">
        <v>0</v>
      </c>
      <c r="AQ107" s="7">
        <v>0</v>
      </c>
      <c r="AR107" s="105"/>
      <c r="AS107" s="220">
        <f t="shared" si="22"/>
        <v>0</v>
      </c>
    </row>
    <row r="108" spans="1:45" s="99" customFormat="1" ht="12" customHeight="1">
      <c r="A108" s="5" t="s">
        <v>610</v>
      </c>
      <c r="B108" s="5" t="s">
        <v>670</v>
      </c>
      <c r="C108" s="5" t="s">
        <v>52</v>
      </c>
      <c r="D108" s="5" t="s">
        <v>653</v>
      </c>
      <c r="E108" s="5" t="s">
        <v>661</v>
      </c>
      <c r="F108" s="291">
        <v>28100</v>
      </c>
      <c r="G108" s="104">
        <v>0</v>
      </c>
      <c r="H108" s="243">
        <v>0.3</v>
      </c>
      <c r="I108" s="104">
        <v>0</v>
      </c>
      <c r="J108" s="104">
        <v>0</v>
      </c>
      <c r="K108" s="105"/>
      <c r="L108" s="220">
        <f t="shared" si="18"/>
        <v>28100</v>
      </c>
      <c r="M108" s="336"/>
      <c r="N108" s="291">
        <v>0</v>
      </c>
      <c r="O108" s="104">
        <v>0</v>
      </c>
      <c r="P108" s="243">
        <v>0</v>
      </c>
      <c r="Q108" s="104">
        <v>0</v>
      </c>
      <c r="R108" s="104">
        <v>0</v>
      </c>
      <c r="S108" s="105"/>
      <c r="T108" s="362">
        <v>1</v>
      </c>
      <c r="U108" s="220">
        <f t="shared" si="19"/>
        <v>0</v>
      </c>
      <c r="V108" s="336"/>
      <c r="W108" s="291">
        <v>0</v>
      </c>
      <c r="X108" s="104">
        <v>0</v>
      </c>
      <c r="Y108" s="243">
        <v>0</v>
      </c>
      <c r="Z108" s="104">
        <v>0</v>
      </c>
      <c r="AA108" s="104">
        <v>0</v>
      </c>
      <c r="AB108" s="105"/>
      <c r="AC108" s="220">
        <f t="shared" si="20"/>
        <v>0</v>
      </c>
      <c r="AD108" s="336"/>
      <c r="AE108" s="9">
        <v>0</v>
      </c>
      <c r="AF108" s="7">
        <v>0</v>
      </c>
      <c r="AG108" s="240">
        <v>0</v>
      </c>
      <c r="AH108" s="7">
        <v>0</v>
      </c>
      <c r="AI108" s="7">
        <v>0</v>
      </c>
      <c r="AJ108" s="105"/>
      <c r="AK108" s="220">
        <f t="shared" si="21"/>
        <v>0</v>
      </c>
      <c r="AL108" s="336"/>
      <c r="AM108" s="9">
        <v>0</v>
      </c>
      <c r="AN108" s="7">
        <v>0</v>
      </c>
      <c r="AO108" s="240">
        <v>0</v>
      </c>
      <c r="AP108" s="7">
        <v>0</v>
      </c>
      <c r="AQ108" s="7">
        <v>0</v>
      </c>
      <c r="AR108" s="105"/>
      <c r="AS108" s="220">
        <f t="shared" si="22"/>
        <v>0</v>
      </c>
    </row>
    <row r="109" spans="1:45" s="99" customFormat="1" ht="12" customHeight="1">
      <c r="A109" s="5" t="s">
        <v>610</v>
      </c>
      <c r="B109" s="5" t="s">
        <v>679</v>
      </c>
      <c r="C109" s="5" t="s">
        <v>55</v>
      </c>
      <c r="D109" s="5" t="s">
        <v>682</v>
      </c>
      <c r="E109" s="5" t="s">
        <v>661</v>
      </c>
      <c r="F109" s="236">
        <v>0</v>
      </c>
      <c r="G109" s="104">
        <v>0</v>
      </c>
      <c r="H109" s="243">
        <v>0</v>
      </c>
      <c r="I109" s="104">
        <v>0</v>
      </c>
      <c r="J109" s="104">
        <v>0</v>
      </c>
      <c r="K109" s="105"/>
      <c r="L109" s="220"/>
      <c r="M109" s="336"/>
      <c r="N109" s="291">
        <v>44272</v>
      </c>
      <c r="O109" s="104">
        <v>0</v>
      </c>
      <c r="P109" s="243">
        <v>0.25</v>
      </c>
      <c r="Q109" s="104">
        <v>0</v>
      </c>
      <c r="R109" s="104">
        <v>0</v>
      </c>
      <c r="S109" s="105"/>
      <c r="T109" s="362">
        <v>1</v>
      </c>
      <c r="U109" s="220">
        <f t="shared" si="19"/>
        <v>44272</v>
      </c>
      <c r="V109" s="336"/>
      <c r="W109" s="291">
        <v>44272</v>
      </c>
      <c r="X109" s="104"/>
      <c r="Y109" s="243">
        <v>0.25</v>
      </c>
      <c r="Z109" s="104">
        <v>0</v>
      </c>
      <c r="AA109" s="104">
        <v>0</v>
      </c>
      <c r="AB109" s="105"/>
      <c r="AC109" s="220">
        <f t="shared" si="20"/>
        <v>44272</v>
      </c>
      <c r="AD109" s="336"/>
      <c r="AE109" s="9">
        <v>0</v>
      </c>
      <c r="AF109" s="7">
        <v>0</v>
      </c>
      <c r="AG109" s="240">
        <v>0</v>
      </c>
      <c r="AH109" s="7">
        <v>0</v>
      </c>
      <c r="AI109" s="7">
        <v>0</v>
      </c>
      <c r="AJ109" s="105"/>
      <c r="AK109" s="220">
        <f t="shared" si="21"/>
        <v>0</v>
      </c>
      <c r="AL109" s="336"/>
      <c r="AM109" s="9">
        <v>0</v>
      </c>
      <c r="AN109" s="7">
        <v>0</v>
      </c>
      <c r="AO109" s="240">
        <v>0</v>
      </c>
      <c r="AP109" s="7">
        <v>0</v>
      </c>
      <c r="AQ109" s="7">
        <v>0</v>
      </c>
      <c r="AR109" s="105"/>
      <c r="AS109" s="220">
        <f t="shared" si="22"/>
        <v>0</v>
      </c>
    </row>
    <row r="110" spans="1:45" s="99" customFormat="1" ht="12" customHeight="1">
      <c r="A110" s="5" t="s">
        <v>610</v>
      </c>
      <c r="B110" s="5" t="s">
        <v>680</v>
      </c>
      <c r="C110" s="5" t="s">
        <v>55</v>
      </c>
      <c r="D110" s="5" t="s">
        <v>682</v>
      </c>
      <c r="E110" s="5" t="s">
        <v>661</v>
      </c>
      <c r="F110" s="236">
        <v>0</v>
      </c>
      <c r="G110" s="104">
        <v>0</v>
      </c>
      <c r="H110" s="243">
        <v>0</v>
      </c>
      <c r="I110" s="104">
        <v>0</v>
      </c>
      <c r="J110" s="104">
        <v>0</v>
      </c>
      <c r="K110" s="105"/>
      <c r="L110" s="220"/>
      <c r="M110" s="336"/>
      <c r="N110" s="291">
        <v>22920</v>
      </c>
      <c r="O110" s="104">
        <v>0</v>
      </c>
      <c r="P110" s="243">
        <v>0.1</v>
      </c>
      <c r="Q110" s="104">
        <v>0</v>
      </c>
      <c r="R110" s="104">
        <v>0</v>
      </c>
      <c r="S110" s="105"/>
      <c r="T110" s="362">
        <v>1</v>
      </c>
      <c r="U110" s="220">
        <f t="shared" si="19"/>
        <v>22920</v>
      </c>
      <c r="V110" s="336"/>
      <c r="W110" s="291">
        <v>22920</v>
      </c>
      <c r="X110" s="104"/>
      <c r="Y110" s="243">
        <v>0.1</v>
      </c>
      <c r="Z110" s="104">
        <v>0</v>
      </c>
      <c r="AA110" s="104">
        <v>0</v>
      </c>
      <c r="AB110" s="105"/>
      <c r="AC110" s="220">
        <f t="shared" si="20"/>
        <v>22920</v>
      </c>
      <c r="AD110" s="336"/>
      <c r="AE110" s="9">
        <v>0</v>
      </c>
      <c r="AF110" s="7">
        <v>0</v>
      </c>
      <c r="AG110" s="240">
        <v>0</v>
      </c>
      <c r="AH110" s="7">
        <v>0</v>
      </c>
      <c r="AI110" s="7">
        <v>0</v>
      </c>
      <c r="AJ110" s="105"/>
      <c r="AK110" s="220">
        <f t="shared" si="21"/>
        <v>0</v>
      </c>
      <c r="AL110" s="336"/>
      <c r="AM110" s="9">
        <v>0</v>
      </c>
      <c r="AN110" s="7">
        <v>0</v>
      </c>
      <c r="AO110" s="240">
        <v>0</v>
      </c>
      <c r="AP110" s="7">
        <v>0</v>
      </c>
      <c r="AQ110" s="7">
        <v>0</v>
      </c>
      <c r="AR110" s="105"/>
      <c r="AS110" s="220">
        <f t="shared" si="22"/>
        <v>0</v>
      </c>
    </row>
    <row r="111" spans="1:45" s="99" customFormat="1" ht="12" customHeight="1">
      <c r="A111" s="5" t="s">
        <v>610</v>
      </c>
      <c r="B111" s="5" t="s">
        <v>681</v>
      </c>
      <c r="C111" s="5" t="s">
        <v>52</v>
      </c>
      <c r="D111" s="5" t="s">
        <v>653</v>
      </c>
      <c r="E111" s="5" t="s">
        <v>661</v>
      </c>
      <c r="F111" s="236">
        <v>0</v>
      </c>
      <c r="G111" s="104">
        <v>0</v>
      </c>
      <c r="H111" s="243">
        <v>0</v>
      </c>
      <c r="I111" s="104">
        <v>0</v>
      </c>
      <c r="J111" s="104">
        <v>0</v>
      </c>
      <c r="K111" s="105"/>
      <c r="L111" s="220"/>
      <c r="M111" s="336"/>
      <c r="N111" s="291">
        <v>31720</v>
      </c>
      <c r="O111" s="104">
        <v>4000</v>
      </c>
      <c r="P111" s="243">
        <v>0.4</v>
      </c>
      <c r="Q111" s="104">
        <v>0</v>
      </c>
      <c r="R111" s="104">
        <v>0</v>
      </c>
      <c r="S111" s="105"/>
      <c r="T111" s="362">
        <v>1</v>
      </c>
      <c r="U111" s="220">
        <f t="shared" si="19"/>
        <v>35720</v>
      </c>
      <c r="V111" s="336"/>
      <c r="W111" s="291">
        <v>31720</v>
      </c>
      <c r="X111" s="104">
        <v>3000</v>
      </c>
      <c r="Y111" s="243">
        <v>0.4</v>
      </c>
      <c r="Z111" s="104">
        <v>0</v>
      </c>
      <c r="AA111" s="104">
        <v>0</v>
      </c>
      <c r="AB111" s="105"/>
      <c r="AC111" s="220">
        <f t="shared" si="20"/>
        <v>34720</v>
      </c>
      <c r="AD111" s="336"/>
      <c r="AE111" s="9">
        <v>0</v>
      </c>
      <c r="AF111" s="7">
        <v>0</v>
      </c>
      <c r="AG111" s="240">
        <v>0</v>
      </c>
      <c r="AH111" s="7">
        <v>0</v>
      </c>
      <c r="AI111" s="7">
        <v>0</v>
      </c>
      <c r="AJ111" s="105"/>
      <c r="AK111" s="220">
        <f t="shared" si="21"/>
        <v>0</v>
      </c>
      <c r="AL111" s="336"/>
      <c r="AM111" s="9">
        <v>0</v>
      </c>
      <c r="AN111" s="7">
        <v>0</v>
      </c>
      <c r="AO111" s="240">
        <v>0</v>
      </c>
      <c r="AP111" s="7">
        <v>0</v>
      </c>
      <c r="AQ111" s="7">
        <v>0</v>
      </c>
      <c r="AR111" s="105"/>
      <c r="AS111" s="220">
        <f t="shared" si="22"/>
        <v>0</v>
      </c>
    </row>
    <row r="112" spans="1:45" s="99" customFormat="1" ht="12" customHeight="1" thickBot="1">
      <c r="A112" s="264"/>
      <c r="B112" s="272"/>
      <c r="C112" s="265"/>
      <c r="D112" s="272"/>
      <c r="E112" s="108"/>
      <c r="F112" s="237"/>
      <c r="G112" s="104"/>
      <c r="H112" s="243"/>
      <c r="I112" s="104"/>
      <c r="J112" s="104"/>
      <c r="K112" s="105"/>
      <c r="L112" s="221"/>
      <c r="M112" s="339"/>
      <c r="N112" s="237"/>
      <c r="O112" s="104"/>
      <c r="P112" s="243"/>
      <c r="Q112" s="104"/>
      <c r="R112" s="104"/>
      <c r="S112" s="105"/>
      <c r="T112" s="365"/>
      <c r="U112" s="221"/>
      <c r="V112" s="339"/>
      <c r="W112" s="237"/>
      <c r="X112" s="104"/>
      <c r="Y112" s="243"/>
      <c r="Z112" s="104"/>
      <c r="AA112" s="104"/>
      <c r="AB112" s="105"/>
      <c r="AC112" s="221"/>
      <c r="AD112" s="339"/>
      <c r="AE112" s="237"/>
      <c r="AF112" s="104"/>
      <c r="AG112" s="243"/>
      <c r="AH112" s="104"/>
      <c r="AI112" s="104"/>
      <c r="AJ112" s="105"/>
      <c r="AK112" s="221"/>
      <c r="AL112" s="339"/>
      <c r="AM112" s="237"/>
      <c r="AN112" s="104"/>
      <c r="AO112" s="243"/>
      <c r="AP112" s="104"/>
      <c r="AQ112" s="104"/>
      <c r="AR112" s="105"/>
      <c r="AS112" s="221"/>
    </row>
    <row r="113" spans="1:45" s="99" customFormat="1" ht="12" customHeight="1" thickBot="1">
      <c r="A113" s="248" t="s">
        <v>610</v>
      </c>
      <c r="B113" s="273" t="s">
        <v>14</v>
      </c>
      <c r="C113" s="274"/>
      <c r="D113" s="275"/>
      <c r="E113" s="109"/>
      <c r="F113" s="11">
        <f>SUM(F103:F112)</f>
        <v>130400</v>
      </c>
      <c r="G113" s="12">
        <f>SUM(G103:G112)</f>
        <v>5000</v>
      </c>
      <c r="H113" s="241">
        <f>SUM(H103:H112)</f>
        <v>1.1499999999999999</v>
      </c>
      <c r="I113" s="12">
        <f>SUM(I103:I112)</f>
        <v>0</v>
      </c>
      <c r="J113" s="12">
        <f>SUM(J103:J112)</f>
        <v>0</v>
      </c>
      <c r="K113" s="107"/>
      <c r="L113" s="222">
        <f>SUM(L103:L112)</f>
        <v>135400</v>
      </c>
      <c r="M113" s="338"/>
      <c r="N113" s="11">
        <f>SUM(N103:N112)</f>
        <v>217172</v>
      </c>
      <c r="O113" s="12">
        <f>SUM(O103:O112)</f>
        <v>11000</v>
      </c>
      <c r="P113" s="241">
        <f>SUM(P103:P112)</f>
        <v>1.7000000000000002</v>
      </c>
      <c r="Q113" s="12">
        <f>SUM(Q103:Q112)</f>
        <v>5000</v>
      </c>
      <c r="R113" s="12">
        <f>SUM(R103:R112)</f>
        <v>0</v>
      </c>
      <c r="S113" s="107"/>
      <c r="T113" s="366"/>
      <c r="U113" s="222">
        <f>SUM(U103:U112)</f>
        <v>233172</v>
      </c>
      <c r="V113" s="338"/>
      <c r="W113" s="11">
        <f>SUM(W103:W112)</f>
        <v>223162</v>
      </c>
      <c r="X113" s="12">
        <f>SUM(X103:X112)</f>
        <v>9000</v>
      </c>
      <c r="Y113" s="241">
        <f>SUM(Y103:Y112)</f>
        <v>1.5</v>
      </c>
      <c r="Z113" s="12">
        <f>SUM(Z103:Z112)</f>
        <v>7000</v>
      </c>
      <c r="AA113" s="12">
        <f>SUM(AA103:AA112)</f>
        <v>0</v>
      </c>
      <c r="AB113" s="107"/>
      <c r="AC113" s="222">
        <f>SUM(AC103:AC112)</f>
        <v>239162</v>
      </c>
      <c r="AD113" s="338"/>
      <c r="AE113" s="11">
        <f>SUM(AE103:AE112)</f>
        <v>15538</v>
      </c>
      <c r="AF113" s="12">
        <f>SUM(AF103:AF112)</f>
        <v>0</v>
      </c>
      <c r="AG113" s="241">
        <f>SUM(AG103:AG112)</f>
        <v>7.6999999999999999E-2</v>
      </c>
      <c r="AH113" s="12">
        <f>SUM(AH103:AH112)</f>
        <v>15000</v>
      </c>
      <c r="AI113" s="12">
        <f>SUM(AI103:AI112)</f>
        <v>0</v>
      </c>
      <c r="AJ113" s="107"/>
      <c r="AK113" s="222">
        <f>SUM(AK103:AK112)</f>
        <v>30538</v>
      </c>
      <c r="AL113" s="338"/>
      <c r="AM113" s="11">
        <f>SUM(AM103:AM112)</f>
        <v>0</v>
      </c>
      <c r="AN113" s="12">
        <f>SUM(AN103:AN112)</f>
        <v>0</v>
      </c>
      <c r="AO113" s="241">
        <f>SUM(AO103:AO112)</f>
        <v>0</v>
      </c>
      <c r="AP113" s="12">
        <f>SUM(AP103:AP112)</f>
        <v>0</v>
      </c>
      <c r="AQ113" s="12">
        <f>SUM(AQ103:AQ112)</f>
        <v>0</v>
      </c>
      <c r="AR113" s="107"/>
      <c r="AS113" s="222">
        <f>SUM(AS103:AS112)</f>
        <v>0</v>
      </c>
    </row>
    <row r="114" spans="1:45" s="99" customFormat="1" ht="12" customHeight="1">
      <c r="A114" s="5"/>
      <c r="B114" s="269"/>
      <c r="C114" s="270"/>
      <c r="D114" s="290"/>
      <c r="E114" s="230"/>
      <c r="F114" s="9"/>
      <c r="G114" s="226"/>
      <c r="H114" s="240"/>
      <c r="I114" s="226"/>
      <c r="J114" s="226"/>
      <c r="K114" s="231"/>
      <c r="L114" s="220"/>
      <c r="M114" s="335"/>
      <c r="N114" s="9"/>
      <c r="O114" s="7"/>
      <c r="P114" s="240"/>
      <c r="Q114" s="226"/>
      <c r="R114" s="226"/>
      <c r="S114" s="231"/>
      <c r="T114" s="367"/>
      <c r="U114" s="220"/>
      <c r="V114" s="335"/>
      <c r="W114" s="9"/>
      <c r="X114" s="7"/>
      <c r="Y114" s="240"/>
      <c r="Z114" s="226"/>
      <c r="AA114" s="226"/>
      <c r="AB114" s="231"/>
      <c r="AC114" s="220"/>
      <c r="AD114" s="335"/>
      <c r="AE114" s="9"/>
      <c r="AF114" s="7"/>
      <c r="AG114" s="240"/>
      <c r="AH114" s="226"/>
      <c r="AI114" s="226"/>
      <c r="AJ114" s="231"/>
      <c r="AK114" s="220"/>
      <c r="AL114" s="335"/>
      <c r="AM114" s="9"/>
      <c r="AN114" s="7"/>
      <c r="AO114" s="240"/>
      <c r="AP114" s="226"/>
      <c r="AQ114" s="226"/>
      <c r="AR114" s="231"/>
      <c r="AS114" s="220"/>
    </row>
    <row r="115" spans="1:45" s="99" customFormat="1" ht="12" customHeight="1">
      <c r="A115" s="5" t="s">
        <v>812</v>
      </c>
      <c r="B115" s="5" t="s">
        <v>618</v>
      </c>
      <c r="C115" s="5" t="s">
        <v>52</v>
      </c>
      <c r="D115" s="5"/>
      <c r="E115" s="5" t="s">
        <v>661</v>
      </c>
      <c r="F115" s="9">
        <v>0</v>
      </c>
      <c r="G115" s="7">
        <v>0</v>
      </c>
      <c r="H115" s="240">
        <v>0</v>
      </c>
      <c r="I115" s="7">
        <v>0</v>
      </c>
      <c r="J115" s="7">
        <v>0</v>
      </c>
      <c r="K115" s="231"/>
      <c r="L115" s="220">
        <f t="shared" ref="L115:L120" si="23">F115+G115+I115+J115</f>
        <v>0</v>
      </c>
      <c r="M115" s="335"/>
      <c r="N115" s="9"/>
      <c r="O115" s="7"/>
      <c r="P115" s="240"/>
      <c r="Q115" s="226"/>
      <c r="R115" s="226"/>
      <c r="S115" s="231"/>
      <c r="T115" s="367"/>
      <c r="U115" s="220">
        <f t="shared" ref="U115:U120" si="24">O115+P115+R115+S115</f>
        <v>0</v>
      </c>
      <c r="V115" s="335"/>
      <c r="W115" s="9"/>
      <c r="X115" s="7"/>
      <c r="Y115" s="240"/>
      <c r="Z115" s="226"/>
      <c r="AA115" s="226"/>
      <c r="AB115" s="231"/>
      <c r="AC115" s="220">
        <f t="shared" ref="AC115:AC120" si="25">W115+X115+Z115+AA115</f>
        <v>0</v>
      </c>
      <c r="AD115" s="335"/>
      <c r="AE115" s="9">
        <v>72400</v>
      </c>
      <c r="AF115" s="7">
        <v>17600</v>
      </c>
      <c r="AG115" s="240">
        <v>0.35</v>
      </c>
      <c r="AH115" s="226"/>
      <c r="AI115" s="226"/>
      <c r="AJ115" s="231"/>
      <c r="AK115" s="220">
        <f t="shared" ref="AK115:AK120" si="26">AE115+AF115+AH115+AI115</f>
        <v>90000</v>
      </c>
      <c r="AL115" s="335"/>
      <c r="AM115" s="9">
        <v>89314</v>
      </c>
      <c r="AN115" s="7">
        <v>4400</v>
      </c>
      <c r="AO115" s="240">
        <v>0.45</v>
      </c>
      <c r="AP115" s="7">
        <v>0</v>
      </c>
      <c r="AQ115" s="7">
        <v>0</v>
      </c>
      <c r="AR115" s="231"/>
      <c r="AS115" s="220">
        <f t="shared" ref="AS115:AS120" si="27">AM115+AN115+AP115+AQ115</f>
        <v>93714</v>
      </c>
    </row>
    <row r="116" spans="1:45" s="99" customFormat="1" ht="12" customHeight="1">
      <c r="A116" s="5" t="s">
        <v>812</v>
      </c>
      <c r="B116" s="5" t="s">
        <v>622</v>
      </c>
      <c r="C116" s="5" t="s">
        <v>45</v>
      </c>
      <c r="D116" s="5"/>
      <c r="E116" s="5" t="s">
        <v>661</v>
      </c>
      <c r="F116" s="9">
        <v>0</v>
      </c>
      <c r="G116" s="7">
        <v>0</v>
      </c>
      <c r="H116" s="240">
        <v>0</v>
      </c>
      <c r="I116" s="7">
        <v>0</v>
      </c>
      <c r="J116" s="7">
        <v>0</v>
      </c>
      <c r="K116" s="231"/>
      <c r="L116" s="220">
        <f t="shared" si="23"/>
        <v>0</v>
      </c>
      <c r="M116" s="335"/>
      <c r="N116" s="9"/>
      <c r="O116" s="7"/>
      <c r="P116" s="240"/>
      <c r="Q116" s="226"/>
      <c r="R116" s="226"/>
      <c r="S116" s="231"/>
      <c r="T116" s="367"/>
      <c r="U116" s="220">
        <f t="shared" si="24"/>
        <v>0</v>
      </c>
      <c r="V116" s="335"/>
      <c r="W116" s="9"/>
      <c r="X116" s="7"/>
      <c r="Y116" s="240"/>
      <c r="Z116" s="226"/>
      <c r="AA116" s="226"/>
      <c r="AB116" s="231"/>
      <c r="AC116" s="220">
        <f t="shared" si="25"/>
        <v>0</v>
      </c>
      <c r="AD116" s="335"/>
      <c r="AE116" s="9">
        <v>99128</v>
      </c>
      <c r="AF116" s="7">
        <v>0</v>
      </c>
      <c r="AG116" s="240">
        <v>0.4</v>
      </c>
      <c r="AH116" s="226"/>
      <c r="AI116" s="226"/>
      <c r="AJ116" s="231"/>
      <c r="AK116" s="220">
        <v>64541</v>
      </c>
      <c r="AL116" s="335"/>
      <c r="AM116" s="9">
        <v>56494</v>
      </c>
      <c r="AN116" s="7">
        <v>4400</v>
      </c>
      <c r="AO116" s="240">
        <v>0.4</v>
      </c>
      <c r="AP116" s="7">
        <v>0</v>
      </c>
      <c r="AQ116" s="7">
        <v>0</v>
      </c>
      <c r="AR116" s="231"/>
      <c r="AS116" s="220">
        <f t="shared" si="27"/>
        <v>60894</v>
      </c>
    </row>
    <row r="117" spans="1:45" s="99" customFormat="1" ht="12" customHeight="1">
      <c r="A117" s="5" t="s">
        <v>812</v>
      </c>
      <c r="B117" s="5" t="s">
        <v>8</v>
      </c>
      <c r="C117" s="5" t="s">
        <v>9</v>
      </c>
      <c r="D117" s="5"/>
      <c r="E117" s="5" t="s">
        <v>661</v>
      </c>
      <c r="F117" s="9">
        <v>0</v>
      </c>
      <c r="G117" s="7">
        <v>0</v>
      </c>
      <c r="H117" s="240">
        <v>0</v>
      </c>
      <c r="I117" s="7">
        <v>0</v>
      </c>
      <c r="J117" s="7">
        <v>0</v>
      </c>
      <c r="K117" s="231"/>
      <c r="L117" s="220">
        <f t="shared" si="23"/>
        <v>0</v>
      </c>
      <c r="M117" s="335"/>
      <c r="N117" s="9"/>
      <c r="O117" s="7"/>
      <c r="P117" s="240"/>
      <c r="Q117" s="226"/>
      <c r="R117" s="226"/>
      <c r="S117" s="231"/>
      <c r="T117" s="367"/>
      <c r="U117" s="220">
        <f t="shared" si="24"/>
        <v>0</v>
      </c>
      <c r="V117" s="335"/>
      <c r="W117" s="9"/>
      <c r="X117" s="7"/>
      <c r="Y117" s="240"/>
      <c r="Z117" s="226"/>
      <c r="AA117" s="226"/>
      <c r="AB117" s="231"/>
      <c r="AC117" s="220">
        <f t="shared" si="25"/>
        <v>0</v>
      </c>
      <c r="AD117" s="335"/>
      <c r="AE117" s="9">
        <v>36285</v>
      </c>
      <c r="AF117" s="7">
        <v>0</v>
      </c>
      <c r="AG117" s="240">
        <v>0.15</v>
      </c>
      <c r="AH117" s="226"/>
      <c r="AI117" s="226"/>
      <c r="AJ117" s="231"/>
      <c r="AK117" s="220">
        <f t="shared" si="26"/>
        <v>36285</v>
      </c>
      <c r="AL117" s="335"/>
      <c r="AM117" s="9">
        <v>81407</v>
      </c>
      <c r="AN117" s="7">
        <v>2200</v>
      </c>
      <c r="AO117" s="240">
        <v>0.35</v>
      </c>
      <c r="AP117" s="7">
        <v>0</v>
      </c>
      <c r="AQ117" s="7">
        <v>0</v>
      </c>
      <c r="AR117" s="231"/>
      <c r="AS117" s="220">
        <f t="shared" si="27"/>
        <v>83607</v>
      </c>
    </row>
    <row r="118" spans="1:45" s="99" customFormat="1" ht="12" customHeight="1">
      <c r="A118" s="5" t="s">
        <v>812</v>
      </c>
      <c r="B118" s="5" t="s">
        <v>332</v>
      </c>
      <c r="C118" s="5" t="s">
        <v>45</v>
      </c>
      <c r="D118" s="5"/>
      <c r="E118" s="5" t="s">
        <v>661</v>
      </c>
      <c r="F118" s="9">
        <v>0</v>
      </c>
      <c r="G118" s="7">
        <v>0</v>
      </c>
      <c r="H118" s="240">
        <v>0</v>
      </c>
      <c r="I118" s="7">
        <v>0</v>
      </c>
      <c r="J118" s="7">
        <v>0</v>
      </c>
      <c r="K118" s="231"/>
      <c r="L118" s="220">
        <f t="shared" si="23"/>
        <v>0</v>
      </c>
      <c r="M118" s="335"/>
      <c r="N118" s="9"/>
      <c r="O118" s="7"/>
      <c r="P118" s="240"/>
      <c r="Q118" s="226"/>
      <c r="R118" s="226"/>
      <c r="S118" s="231"/>
      <c r="T118" s="367"/>
      <c r="U118" s="220">
        <f t="shared" si="24"/>
        <v>0</v>
      </c>
      <c r="V118" s="335"/>
      <c r="W118" s="9"/>
      <c r="X118" s="7"/>
      <c r="Y118" s="240"/>
      <c r="Z118" s="226"/>
      <c r="AA118" s="226"/>
      <c r="AB118" s="231"/>
      <c r="AC118" s="220">
        <f t="shared" si="25"/>
        <v>0</v>
      </c>
      <c r="AD118" s="335"/>
      <c r="AE118" s="9">
        <v>0</v>
      </c>
      <c r="AF118" s="7">
        <v>0</v>
      </c>
      <c r="AG118" s="240">
        <v>0.2</v>
      </c>
      <c r="AH118" s="226"/>
      <c r="AI118" s="226"/>
      <c r="AJ118" s="231"/>
      <c r="AK118" s="220">
        <v>34587</v>
      </c>
      <c r="AL118" s="335"/>
      <c r="AM118" s="9">
        <v>34876</v>
      </c>
      <c r="AN118" s="7">
        <v>2200</v>
      </c>
      <c r="AO118" s="240">
        <v>0.2</v>
      </c>
      <c r="AP118" s="7">
        <v>0</v>
      </c>
      <c r="AQ118" s="7">
        <v>0</v>
      </c>
      <c r="AR118" s="231"/>
      <c r="AS118" s="220">
        <f t="shared" si="27"/>
        <v>37076</v>
      </c>
    </row>
    <row r="119" spans="1:45" s="99" customFormat="1" ht="12" customHeight="1">
      <c r="A119" s="5" t="s">
        <v>812</v>
      </c>
      <c r="B119" s="5" t="s">
        <v>810</v>
      </c>
      <c r="C119" s="5" t="s">
        <v>200</v>
      </c>
      <c r="D119" s="5"/>
      <c r="E119" s="5" t="s">
        <v>661</v>
      </c>
      <c r="F119" s="9">
        <v>0</v>
      </c>
      <c r="G119" s="7">
        <v>0</v>
      </c>
      <c r="H119" s="240">
        <v>0</v>
      </c>
      <c r="I119" s="7">
        <v>0</v>
      </c>
      <c r="J119" s="7">
        <v>0</v>
      </c>
      <c r="K119" s="231"/>
      <c r="L119" s="220">
        <f t="shared" si="23"/>
        <v>0</v>
      </c>
      <c r="M119" s="335"/>
      <c r="N119" s="9"/>
      <c r="O119" s="7"/>
      <c r="P119" s="240"/>
      <c r="Q119" s="226"/>
      <c r="R119" s="226"/>
      <c r="S119" s="231"/>
      <c r="T119" s="367"/>
      <c r="U119" s="220">
        <f t="shared" si="24"/>
        <v>0</v>
      </c>
      <c r="V119" s="335"/>
      <c r="W119" s="9"/>
      <c r="X119" s="7"/>
      <c r="Y119" s="240"/>
      <c r="Z119" s="226"/>
      <c r="AA119" s="226"/>
      <c r="AB119" s="231"/>
      <c r="AC119" s="220">
        <f t="shared" si="25"/>
        <v>0</v>
      </c>
      <c r="AD119" s="335"/>
      <c r="AE119" s="9">
        <v>41401</v>
      </c>
      <c r="AF119" s="7">
        <v>0</v>
      </c>
      <c r="AG119" s="240">
        <v>0.2</v>
      </c>
      <c r="AH119" s="226"/>
      <c r="AI119" s="226"/>
      <c r="AJ119" s="231"/>
      <c r="AK119" s="220">
        <f t="shared" si="26"/>
        <v>41401</v>
      </c>
      <c r="AL119" s="335"/>
      <c r="AM119" s="9">
        <v>35313</v>
      </c>
      <c r="AN119" s="7">
        <v>2200</v>
      </c>
      <c r="AO119" s="240">
        <v>0.2</v>
      </c>
      <c r="AP119" s="7">
        <v>0</v>
      </c>
      <c r="AQ119" s="7">
        <v>0</v>
      </c>
      <c r="AR119" s="231"/>
      <c r="AS119" s="220">
        <f t="shared" si="27"/>
        <v>37513</v>
      </c>
    </row>
    <row r="120" spans="1:45" s="99" customFormat="1" ht="12" customHeight="1">
      <c r="A120" s="5" t="s">
        <v>812</v>
      </c>
      <c r="B120" s="5" t="s">
        <v>811</v>
      </c>
      <c r="C120" s="5" t="s">
        <v>277</v>
      </c>
      <c r="D120" s="5"/>
      <c r="E120" s="5" t="s">
        <v>661</v>
      </c>
      <c r="F120" s="9">
        <v>0</v>
      </c>
      <c r="G120" s="7">
        <v>0</v>
      </c>
      <c r="H120" s="240">
        <v>0</v>
      </c>
      <c r="I120" s="7">
        <v>0</v>
      </c>
      <c r="J120" s="7">
        <v>0</v>
      </c>
      <c r="K120" s="231"/>
      <c r="L120" s="220">
        <f t="shared" si="23"/>
        <v>0</v>
      </c>
      <c r="M120" s="335"/>
      <c r="N120" s="9"/>
      <c r="O120" s="7"/>
      <c r="P120" s="240"/>
      <c r="Q120" s="226"/>
      <c r="R120" s="226"/>
      <c r="S120" s="231"/>
      <c r="T120" s="367"/>
      <c r="U120" s="220">
        <f t="shared" si="24"/>
        <v>0</v>
      </c>
      <c r="V120" s="335"/>
      <c r="W120" s="9"/>
      <c r="X120" s="7"/>
      <c r="Y120" s="240"/>
      <c r="Z120" s="226"/>
      <c r="AA120" s="226"/>
      <c r="AB120" s="231"/>
      <c r="AC120" s="220">
        <f t="shared" si="25"/>
        <v>0</v>
      </c>
      <c r="AD120" s="335"/>
      <c r="AE120" s="9">
        <v>63336</v>
      </c>
      <c r="AF120" s="7">
        <v>0</v>
      </c>
      <c r="AG120" s="240">
        <v>0.3</v>
      </c>
      <c r="AH120" s="226"/>
      <c r="AI120" s="226"/>
      <c r="AJ120" s="231"/>
      <c r="AK120" s="220">
        <f t="shared" si="26"/>
        <v>63336</v>
      </c>
      <c r="AL120" s="335"/>
      <c r="AM120" s="9">
        <v>43019</v>
      </c>
      <c r="AN120" s="7">
        <v>2200</v>
      </c>
      <c r="AO120" s="240">
        <v>0.2</v>
      </c>
      <c r="AP120" s="7">
        <v>0</v>
      </c>
      <c r="AQ120" s="7">
        <v>0</v>
      </c>
      <c r="AR120" s="231"/>
      <c r="AS120" s="220">
        <f t="shared" si="27"/>
        <v>45219</v>
      </c>
    </row>
    <row r="121" spans="1:45" s="99" customFormat="1" ht="12" customHeight="1" thickBot="1">
      <c r="A121" s="5"/>
      <c r="B121" s="272"/>
      <c r="C121" s="265"/>
      <c r="D121" s="272"/>
      <c r="E121" s="108"/>
      <c r="F121" s="9"/>
      <c r="G121" s="226"/>
      <c r="H121" s="240"/>
      <c r="I121" s="226"/>
      <c r="J121" s="226"/>
      <c r="K121" s="231"/>
      <c r="L121" s="220"/>
      <c r="M121" s="335"/>
      <c r="N121" s="9"/>
      <c r="O121" s="7"/>
      <c r="P121" s="240"/>
      <c r="Q121" s="226"/>
      <c r="R121" s="226"/>
      <c r="S121" s="231"/>
      <c r="T121" s="367"/>
      <c r="U121" s="220"/>
      <c r="V121" s="335"/>
      <c r="W121" s="9"/>
      <c r="X121" s="7"/>
      <c r="Y121" s="240"/>
      <c r="Z121" s="226"/>
      <c r="AA121" s="226"/>
      <c r="AB121" s="231"/>
      <c r="AC121" s="220"/>
      <c r="AD121" s="335"/>
      <c r="AE121" s="9"/>
      <c r="AF121" s="7"/>
      <c r="AG121" s="240"/>
      <c r="AH121" s="226"/>
      <c r="AI121" s="226"/>
      <c r="AJ121" s="231"/>
      <c r="AK121" s="220"/>
      <c r="AL121" s="335"/>
      <c r="AM121" s="9"/>
      <c r="AN121" s="7"/>
      <c r="AO121" s="240"/>
      <c r="AP121" s="226"/>
      <c r="AQ121" s="226"/>
      <c r="AR121" s="231"/>
      <c r="AS121" s="220"/>
    </row>
    <row r="122" spans="1:45" s="99" customFormat="1" ht="12" customHeight="1" thickBot="1">
      <c r="A122" s="248" t="s">
        <v>812</v>
      </c>
      <c r="B122" s="273" t="s">
        <v>14</v>
      </c>
      <c r="C122" s="274"/>
      <c r="D122" s="275"/>
      <c r="E122" s="109"/>
      <c r="F122" s="11">
        <f>SUM(F115:F121)</f>
        <v>0</v>
      </c>
      <c r="G122" s="12">
        <f>SUM(G115:G121)</f>
        <v>0</v>
      </c>
      <c r="H122" s="241">
        <f>SUM(H115:H121)</f>
        <v>0</v>
      </c>
      <c r="I122" s="12">
        <f t="shared" ref="I122:J122" si="28">SUM(I115:I121)</f>
        <v>0</v>
      </c>
      <c r="J122" s="12">
        <f t="shared" si="28"/>
        <v>0</v>
      </c>
      <c r="K122" s="107"/>
      <c r="L122" s="222">
        <f>SUM(L115:L121)</f>
        <v>0</v>
      </c>
      <c r="M122" s="338"/>
      <c r="N122" s="11">
        <f>SUM(N115:N121)</f>
        <v>0</v>
      </c>
      <c r="O122" s="12">
        <f>SUM(O115:O121)</f>
        <v>0</v>
      </c>
      <c r="P122" s="241">
        <f>SUM(P115:P121)</f>
        <v>0</v>
      </c>
      <c r="Q122" s="12">
        <f t="shared" ref="Q122:R122" si="29">SUM(Q115:Q121)</f>
        <v>0</v>
      </c>
      <c r="R122" s="12">
        <f t="shared" si="29"/>
        <v>0</v>
      </c>
      <c r="S122" s="107"/>
      <c r="T122" s="366"/>
      <c r="U122" s="222">
        <f>SUM(U115:U121)</f>
        <v>0</v>
      </c>
      <c r="V122" s="338"/>
      <c r="W122" s="11">
        <f>SUM(W115:W121)</f>
        <v>0</v>
      </c>
      <c r="X122" s="12">
        <f>SUM(X115:X121)</f>
        <v>0</v>
      </c>
      <c r="Y122" s="241">
        <f>SUM(Y115:Y121)</f>
        <v>0</v>
      </c>
      <c r="Z122" s="12">
        <f>SUM(Z115:Z121)</f>
        <v>0</v>
      </c>
      <c r="AA122" s="12">
        <f>SUM(AA115:AA121)</f>
        <v>0</v>
      </c>
      <c r="AB122" s="107"/>
      <c r="AC122" s="222">
        <f>SUM(AC115:AC121)</f>
        <v>0</v>
      </c>
      <c r="AD122" s="338"/>
      <c r="AE122" s="11">
        <f>SUM(AE115:AE121)</f>
        <v>312550</v>
      </c>
      <c r="AF122" s="12">
        <f>SUM(AF115:AF121)</f>
        <v>17600</v>
      </c>
      <c r="AG122" s="241">
        <f>SUM(AG115:AG121)</f>
        <v>1.6</v>
      </c>
      <c r="AH122" s="12">
        <f>SUM(AH115:AH121)</f>
        <v>0</v>
      </c>
      <c r="AI122" s="12">
        <f>SUM(AI115:AI121)</f>
        <v>0</v>
      </c>
      <c r="AJ122" s="107"/>
      <c r="AK122" s="222">
        <f>SUM(AK115:AK121)</f>
        <v>330150</v>
      </c>
      <c r="AL122" s="338"/>
      <c r="AM122" s="11">
        <f>SUM(AM115:AM121)</f>
        <v>340423</v>
      </c>
      <c r="AN122" s="12">
        <f>SUM(AN115:AN121)</f>
        <v>17600</v>
      </c>
      <c r="AO122" s="241">
        <f>SUM(AO115:AO121)</f>
        <v>1.8</v>
      </c>
      <c r="AP122" s="12">
        <f>SUM(AP115:AP121)</f>
        <v>0</v>
      </c>
      <c r="AQ122" s="12">
        <f>SUM(AQ112:AQ121)</f>
        <v>0</v>
      </c>
      <c r="AR122" s="107"/>
      <c r="AS122" s="222">
        <f>SUM(AS115:AS121)</f>
        <v>358023</v>
      </c>
    </row>
    <row r="123" spans="1:45" s="99" customFormat="1" ht="12" customHeight="1">
      <c r="A123" s="289"/>
      <c r="B123" s="269"/>
      <c r="C123" s="270"/>
      <c r="D123" s="290"/>
      <c r="E123" s="230"/>
      <c r="F123" s="227"/>
      <c r="G123" s="226"/>
      <c r="H123" s="242"/>
      <c r="I123" s="226"/>
      <c r="J123" s="226"/>
      <c r="K123" s="231"/>
      <c r="L123" s="233"/>
      <c r="M123" s="335"/>
      <c r="N123" s="232"/>
      <c r="O123" s="7"/>
      <c r="P123" s="244"/>
      <c r="Q123" s="7"/>
      <c r="R123" s="7"/>
      <c r="S123" s="92"/>
      <c r="T123" s="367"/>
      <c r="U123" s="233"/>
      <c r="V123" s="335"/>
      <c r="W123" s="232"/>
      <c r="X123" s="231"/>
      <c r="Y123" s="244"/>
      <c r="Z123" s="7"/>
      <c r="AA123" s="7"/>
      <c r="AB123" s="7"/>
      <c r="AC123" s="233"/>
      <c r="AD123" s="335"/>
      <c r="AE123" s="232"/>
      <c r="AF123" s="231"/>
      <c r="AG123" s="244"/>
      <c r="AH123" s="7"/>
      <c r="AI123" s="7"/>
      <c r="AJ123" s="7"/>
      <c r="AK123" s="233"/>
      <c r="AL123" s="335"/>
      <c r="AM123" s="232"/>
      <c r="AN123" s="231"/>
      <c r="AO123" s="244"/>
      <c r="AP123" s="7"/>
      <c r="AQ123" s="7"/>
      <c r="AR123" s="7"/>
      <c r="AS123" s="233"/>
    </row>
    <row r="124" spans="1:45" s="99" customFormat="1" ht="12" customHeight="1">
      <c r="A124" s="5" t="s">
        <v>818</v>
      </c>
      <c r="B124" s="5" t="s">
        <v>43</v>
      </c>
      <c r="C124" s="5" t="s">
        <v>39</v>
      </c>
      <c r="D124" s="5" t="s">
        <v>664</v>
      </c>
      <c r="E124" s="5" t="s">
        <v>661</v>
      </c>
      <c r="F124" s="9">
        <v>31121</v>
      </c>
      <c r="G124" s="7">
        <v>4200</v>
      </c>
      <c r="H124" s="240">
        <v>0.25</v>
      </c>
      <c r="I124" s="247">
        <v>0</v>
      </c>
      <c r="J124" s="247">
        <v>0</v>
      </c>
      <c r="K124" s="231"/>
      <c r="L124" s="220">
        <f>F124+G124+I124+J124</f>
        <v>35321</v>
      </c>
      <c r="M124" s="340"/>
      <c r="N124" s="246">
        <v>32677</v>
      </c>
      <c r="O124" s="7">
        <v>0</v>
      </c>
      <c r="P124" s="240">
        <v>0.25</v>
      </c>
      <c r="Q124" s="7">
        <v>0</v>
      </c>
      <c r="R124" s="7">
        <v>0</v>
      </c>
      <c r="S124" s="92"/>
      <c r="T124" s="362">
        <v>1</v>
      </c>
      <c r="U124" s="220">
        <f>N124+O124+Q124+R124</f>
        <v>32677</v>
      </c>
      <c r="V124" s="340"/>
      <c r="W124" s="246">
        <v>13198</v>
      </c>
      <c r="X124" s="247">
        <v>0</v>
      </c>
      <c r="Y124" s="240">
        <v>0.1</v>
      </c>
      <c r="Z124" s="7">
        <v>15690</v>
      </c>
      <c r="AA124" s="7">
        <v>0</v>
      </c>
      <c r="AB124" s="7"/>
      <c r="AC124" s="220">
        <f>W124+X124+Z124+AA124</f>
        <v>28888</v>
      </c>
      <c r="AD124" s="340"/>
      <c r="AE124" s="9">
        <v>0</v>
      </c>
      <c r="AF124" s="7">
        <v>0</v>
      </c>
      <c r="AG124" s="240">
        <v>0</v>
      </c>
      <c r="AH124" s="7">
        <v>0</v>
      </c>
      <c r="AI124" s="7">
        <v>0</v>
      </c>
      <c r="AJ124" s="7"/>
      <c r="AK124" s="220">
        <f>AE124+AF124+AH124+AI124</f>
        <v>0</v>
      </c>
      <c r="AL124" s="340"/>
      <c r="AM124" s="9">
        <v>0</v>
      </c>
      <c r="AN124" s="7">
        <v>0</v>
      </c>
      <c r="AO124" s="240">
        <v>0</v>
      </c>
      <c r="AP124" s="7">
        <v>0</v>
      </c>
      <c r="AQ124" s="7">
        <v>0</v>
      </c>
      <c r="AR124" s="7"/>
      <c r="AS124" s="220">
        <f>AM124+AN124+AP124+AQ124</f>
        <v>0</v>
      </c>
    </row>
    <row r="125" spans="1:45" ht="12" customHeight="1">
      <c r="A125" s="5" t="s">
        <v>818</v>
      </c>
      <c r="B125" s="5" t="s">
        <v>36</v>
      </c>
      <c r="C125" s="5" t="s">
        <v>37</v>
      </c>
      <c r="D125" s="5" t="s">
        <v>648</v>
      </c>
      <c r="E125" s="5" t="s">
        <v>26</v>
      </c>
      <c r="F125" s="9">
        <v>75741</v>
      </c>
      <c r="G125" s="7">
        <v>7000</v>
      </c>
      <c r="H125" s="240">
        <v>0.5</v>
      </c>
      <c r="I125" s="7">
        <v>0</v>
      </c>
      <c r="J125" s="7">
        <v>980</v>
      </c>
      <c r="K125" s="92" t="s">
        <v>662</v>
      </c>
      <c r="L125" s="220">
        <f>F125+G125+I125+J125</f>
        <v>83721</v>
      </c>
      <c r="M125" s="336"/>
      <c r="N125" s="9">
        <v>85000</v>
      </c>
      <c r="O125" s="7">
        <v>7000</v>
      </c>
      <c r="P125" s="240">
        <v>0.5</v>
      </c>
      <c r="Q125" s="7">
        <v>0</v>
      </c>
      <c r="R125" s="7">
        <v>0</v>
      </c>
      <c r="S125" s="92"/>
      <c r="T125" s="362">
        <v>1</v>
      </c>
      <c r="U125" s="220">
        <f>N125+O125+Q125+R125</f>
        <v>92000</v>
      </c>
      <c r="V125" s="336"/>
      <c r="W125" s="9">
        <v>71500</v>
      </c>
      <c r="X125" s="7">
        <v>0</v>
      </c>
      <c r="Y125" s="240">
        <v>0.4</v>
      </c>
      <c r="Z125" s="7">
        <v>0</v>
      </c>
      <c r="AA125" s="7">
        <v>0</v>
      </c>
      <c r="AB125" s="92"/>
      <c r="AC125" s="220">
        <f>W125+X125+Z125+AA125</f>
        <v>71500</v>
      </c>
      <c r="AD125" s="336"/>
      <c r="AE125" s="9">
        <v>3390</v>
      </c>
      <c r="AF125" s="7">
        <v>0</v>
      </c>
      <c r="AG125" s="240">
        <v>0.02</v>
      </c>
      <c r="AH125" s="7">
        <v>0</v>
      </c>
      <c r="AI125" s="7">
        <v>0</v>
      </c>
      <c r="AJ125" s="92"/>
      <c r="AK125" s="220">
        <f>AE125+AF125+AH125+AI125</f>
        <v>3390</v>
      </c>
      <c r="AL125" s="336"/>
      <c r="AM125" s="9">
        <v>0</v>
      </c>
      <c r="AN125" s="7">
        <v>0</v>
      </c>
      <c r="AO125" s="240">
        <v>0</v>
      </c>
      <c r="AP125" s="7">
        <v>0</v>
      </c>
      <c r="AQ125" s="7">
        <v>0</v>
      </c>
      <c r="AR125" s="92"/>
      <c r="AS125" s="220">
        <f>AM125+AN125+AP125+AQ125</f>
        <v>0</v>
      </c>
    </row>
    <row r="126" spans="1:45" ht="12" customHeight="1">
      <c r="A126" s="5" t="s">
        <v>818</v>
      </c>
      <c r="B126" s="5" t="s">
        <v>609</v>
      </c>
      <c r="C126" s="5" t="s">
        <v>44</v>
      </c>
      <c r="D126" s="5" t="s">
        <v>649</v>
      </c>
      <c r="E126" s="5" t="s">
        <v>661</v>
      </c>
      <c r="F126" s="9">
        <v>53457</v>
      </c>
      <c r="G126" s="7">
        <v>4550</v>
      </c>
      <c r="H126" s="240">
        <v>0.5</v>
      </c>
      <c r="I126" s="7">
        <v>0</v>
      </c>
      <c r="J126" s="7">
        <v>1516</v>
      </c>
      <c r="K126" s="92" t="s">
        <v>665</v>
      </c>
      <c r="L126" s="220">
        <f>F126+G126+I126+J126</f>
        <v>59523</v>
      </c>
      <c r="M126" s="336"/>
      <c r="N126" s="9">
        <v>56786</v>
      </c>
      <c r="O126" s="245">
        <v>0</v>
      </c>
      <c r="P126" s="240">
        <v>0.5</v>
      </c>
      <c r="Q126" s="7">
        <v>0</v>
      </c>
      <c r="R126" s="7">
        <v>0</v>
      </c>
      <c r="S126" s="92"/>
      <c r="T126" s="362">
        <v>1</v>
      </c>
      <c r="U126" s="220">
        <f>N126+O126+Q126+R126</f>
        <v>56786</v>
      </c>
      <c r="V126" s="336"/>
      <c r="W126" s="9">
        <v>56786</v>
      </c>
      <c r="X126" s="245">
        <v>0</v>
      </c>
      <c r="Y126" s="240">
        <v>0.5</v>
      </c>
      <c r="Z126" s="7">
        <v>0</v>
      </c>
      <c r="AA126" s="7">
        <v>0</v>
      </c>
      <c r="AB126" s="92"/>
      <c r="AC126" s="220">
        <f>W126+X126+Z126+AA126</f>
        <v>56786</v>
      </c>
      <c r="AD126" s="336"/>
      <c r="AE126" s="9">
        <v>0</v>
      </c>
      <c r="AF126" s="7">
        <v>0</v>
      </c>
      <c r="AG126" s="240">
        <v>0</v>
      </c>
      <c r="AH126" s="7">
        <v>0</v>
      </c>
      <c r="AI126" s="7">
        <v>0</v>
      </c>
      <c r="AJ126" s="92"/>
      <c r="AK126" s="220">
        <f>AE126+AF126+AH126+AI126</f>
        <v>0</v>
      </c>
      <c r="AL126" s="336"/>
      <c r="AM126" s="9">
        <v>0</v>
      </c>
      <c r="AN126" s="7">
        <v>0</v>
      </c>
      <c r="AO126" s="240">
        <v>0</v>
      </c>
      <c r="AP126" s="7">
        <v>0</v>
      </c>
      <c r="AQ126" s="7">
        <v>0</v>
      </c>
      <c r="AR126" s="92"/>
      <c r="AS126" s="220">
        <f>AM126+AN126+AP126+AQ126</f>
        <v>0</v>
      </c>
    </row>
    <row r="127" spans="1:45" ht="12" customHeight="1">
      <c r="A127" s="5" t="s">
        <v>818</v>
      </c>
      <c r="B127" s="8" t="s">
        <v>793</v>
      </c>
      <c r="C127" s="5" t="s">
        <v>44</v>
      </c>
      <c r="D127" s="5" t="s">
        <v>649</v>
      </c>
      <c r="E127" s="5" t="s">
        <v>661</v>
      </c>
      <c r="F127" s="9"/>
      <c r="G127" s="7"/>
      <c r="H127" s="240"/>
      <c r="I127" s="7"/>
      <c r="J127" s="7"/>
      <c r="K127" s="92"/>
      <c r="L127" s="220"/>
      <c r="M127" s="336"/>
      <c r="N127" s="9"/>
      <c r="O127" s="245"/>
      <c r="P127" s="240"/>
      <c r="Q127" s="7"/>
      <c r="R127" s="7"/>
      <c r="S127" s="92"/>
      <c r="T127" s="362"/>
      <c r="U127" s="220"/>
      <c r="V127" s="336"/>
      <c r="W127" s="9"/>
      <c r="X127" s="245"/>
      <c r="Y127" s="240"/>
      <c r="Z127" s="7"/>
      <c r="AA127" s="7"/>
      <c r="AB127" s="92"/>
      <c r="AC127" s="220"/>
      <c r="AD127" s="336"/>
      <c r="AE127" s="9">
        <v>3155</v>
      </c>
      <c r="AF127" s="7">
        <v>0</v>
      </c>
      <c r="AG127" s="240">
        <v>0.02</v>
      </c>
      <c r="AH127" s="7">
        <v>0</v>
      </c>
      <c r="AI127" s="7">
        <v>0</v>
      </c>
      <c r="AJ127" s="92"/>
      <c r="AK127" s="220">
        <f>AE127+AF127+AH127+AI127</f>
        <v>3155</v>
      </c>
      <c r="AL127" s="336"/>
      <c r="AM127" s="9">
        <v>0</v>
      </c>
      <c r="AN127" s="7">
        <v>0</v>
      </c>
      <c r="AO127" s="240">
        <v>0</v>
      </c>
      <c r="AP127" s="7">
        <v>0</v>
      </c>
      <c r="AQ127" s="7">
        <v>0</v>
      </c>
      <c r="AR127" s="92"/>
      <c r="AS127" s="220">
        <f>AM127+AN127+AP127+AQ127</f>
        <v>0</v>
      </c>
    </row>
    <row r="128" spans="1:45" ht="12" customHeight="1" thickBot="1">
      <c r="A128" s="276"/>
      <c r="B128" s="277"/>
      <c r="C128" s="272"/>
      <c r="D128" s="252"/>
      <c r="E128" s="18"/>
      <c r="F128" s="9"/>
      <c r="G128" s="7"/>
      <c r="H128" s="240"/>
      <c r="I128" s="7"/>
      <c r="J128" s="7"/>
      <c r="K128" s="92"/>
      <c r="L128" s="220">
        <f>F128+G128+I128+J128</f>
        <v>0</v>
      </c>
      <c r="M128" s="336"/>
      <c r="N128" s="9"/>
      <c r="O128" s="7"/>
      <c r="P128" s="240"/>
      <c r="Q128" s="7"/>
      <c r="R128" s="7"/>
      <c r="S128" s="92"/>
      <c r="T128" s="362"/>
      <c r="U128" s="220">
        <f>N128+O128+Q128+R128</f>
        <v>0</v>
      </c>
      <c r="V128" s="336"/>
      <c r="W128" s="9"/>
      <c r="X128" s="7"/>
      <c r="Y128" s="240"/>
      <c r="Z128" s="7"/>
      <c r="AA128" s="7"/>
      <c r="AB128" s="92"/>
      <c r="AC128" s="220"/>
      <c r="AD128" s="336"/>
      <c r="AE128" s="9"/>
      <c r="AF128" s="7"/>
      <c r="AG128" s="240"/>
      <c r="AH128" s="7"/>
      <c r="AI128" s="7"/>
      <c r="AJ128" s="92"/>
      <c r="AK128" s="220"/>
      <c r="AL128" s="336"/>
      <c r="AM128" s="9"/>
      <c r="AN128" s="7"/>
      <c r="AO128" s="240"/>
      <c r="AP128" s="7"/>
      <c r="AQ128" s="7"/>
      <c r="AR128" s="92"/>
      <c r="AS128" s="220"/>
    </row>
    <row r="129" spans="1:45" s="99" customFormat="1" ht="12" customHeight="1" thickBot="1">
      <c r="A129" s="248" t="s">
        <v>818</v>
      </c>
      <c r="B129" s="273"/>
      <c r="C129" s="274"/>
      <c r="D129" s="12"/>
      <c r="E129" s="12"/>
      <c r="F129" s="11">
        <f>SUM(F124:F128)</f>
        <v>160319</v>
      </c>
      <c r="G129" s="12">
        <f t="shared" ref="G129:AC129" si="30">SUM(G124:G128)</f>
        <v>15750</v>
      </c>
      <c r="H129" s="241">
        <f t="shared" si="30"/>
        <v>1.25</v>
      </c>
      <c r="I129" s="12">
        <f t="shared" si="30"/>
        <v>0</v>
      </c>
      <c r="J129" s="12">
        <f t="shared" si="30"/>
        <v>2496</v>
      </c>
      <c r="K129" s="12">
        <f t="shared" si="30"/>
        <v>0</v>
      </c>
      <c r="L129" s="222">
        <f t="shared" si="30"/>
        <v>178565</v>
      </c>
      <c r="M129" s="336"/>
      <c r="N129" s="11">
        <f t="shared" si="30"/>
        <v>174463</v>
      </c>
      <c r="O129" s="12">
        <f t="shared" si="30"/>
        <v>7000</v>
      </c>
      <c r="P129" s="241">
        <f t="shared" si="30"/>
        <v>1.25</v>
      </c>
      <c r="Q129" s="12">
        <f t="shared" si="30"/>
        <v>0</v>
      </c>
      <c r="R129" s="12">
        <f t="shared" si="30"/>
        <v>0</v>
      </c>
      <c r="S129" s="12"/>
      <c r="T129" s="12"/>
      <c r="U129" s="222">
        <f t="shared" si="30"/>
        <v>181463</v>
      </c>
      <c r="V129" s="336"/>
      <c r="W129" s="11">
        <f t="shared" si="30"/>
        <v>141484</v>
      </c>
      <c r="X129" s="12">
        <f t="shared" si="30"/>
        <v>0</v>
      </c>
      <c r="Y129" s="241">
        <f t="shared" si="30"/>
        <v>1</v>
      </c>
      <c r="Z129" s="12">
        <f t="shared" si="30"/>
        <v>15690</v>
      </c>
      <c r="AA129" s="12">
        <f t="shared" si="30"/>
        <v>0</v>
      </c>
      <c r="AB129" s="107"/>
      <c r="AC129" s="222">
        <f t="shared" si="30"/>
        <v>157174</v>
      </c>
      <c r="AD129" s="336"/>
      <c r="AE129" s="11">
        <f t="shared" ref="AE129:AK129" si="31">SUM(AE124:AE128)</f>
        <v>6545</v>
      </c>
      <c r="AF129" s="12">
        <f t="shared" si="31"/>
        <v>0</v>
      </c>
      <c r="AG129" s="241">
        <f t="shared" si="31"/>
        <v>0.04</v>
      </c>
      <c r="AH129" s="12">
        <f t="shared" si="31"/>
        <v>0</v>
      </c>
      <c r="AI129" s="12">
        <f t="shared" si="31"/>
        <v>0</v>
      </c>
      <c r="AJ129" s="107"/>
      <c r="AK129" s="222">
        <f t="shared" si="31"/>
        <v>6545</v>
      </c>
      <c r="AL129" s="336"/>
      <c r="AM129" s="11">
        <f t="shared" ref="AM129:AS129" si="32">SUM(AM124:AM128)</f>
        <v>0</v>
      </c>
      <c r="AN129" s="12">
        <f t="shared" si="32"/>
        <v>0</v>
      </c>
      <c r="AO129" s="241">
        <f t="shared" si="32"/>
        <v>0</v>
      </c>
      <c r="AP129" s="12">
        <f t="shared" si="32"/>
        <v>0</v>
      </c>
      <c r="AQ129" s="12">
        <f t="shared" si="32"/>
        <v>0</v>
      </c>
      <c r="AR129" s="107">
        <f t="shared" si="32"/>
        <v>0</v>
      </c>
      <c r="AS129" s="222">
        <f t="shared" si="32"/>
        <v>0</v>
      </c>
    </row>
    <row r="130" spans="1:45" s="99" customFormat="1" ht="12" customHeight="1">
      <c r="A130" s="289"/>
      <c r="B130" s="269"/>
      <c r="C130" s="270"/>
      <c r="D130" s="226"/>
      <c r="E130" s="226"/>
      <c r="F130" s="227"/>
      <c r="G130" s="226"/>
      <c r="H130" s="242"/>
      <c r="I130" s="226"/>
      <c r="J130" s="226"/>
      <c r="K130" s="226"/>
      <c r="L130" s="233"/>
      <c r="M130" s="340"/>
      <c r="N130" s="227"/>
      <c r="O130" s="226"/>
      <c r="P130" s="242"/>
      <c r="Q130" s="226"/>
      <c r="R130" s="226"/>
      <c r="S130" s="226"/>
      <c r="T130" s="226"/>
      <c r="U130" s="233"/>
      <c r="V130" s="340"/>
      <c r="W130" s="227"/>
      <c r="X130" s="226"/>
      <c r="Y130" s="242"/>
      <c r="Z130" s="226"/>
      <c r="AA130" s="226"/>
      <c r="AB130" s="231"/>
      <c r="AC130" s="233"/>
      <c r="AD130" s="340"/>
      <c r="AE130" s="227"/>
      <c r="AF130" s="226"/>
      <c r="AG130" s="242"/>
      <c r="AH130" s="226"/>
      <c r="AI130" s="226"/>
      <c r="AJ130" s="231"/>
      <c r="AK130" s="233"/>
      <c r="AL130" s="340"/>
      <c r="AM130" s="227"/>
      <c r="AN130" s="226"/>
      <c r="AO130" s="242"/>
      <c r="AP130" s="226"/>
      <c r="AQ130" s="226"/>
      <c r="AR130" s="231"/>
      <c r="AS130" s="233"/>
    </row>
    <row r="131" spans="1:45" ht="12" customHeight="1">
      <c r="A131" s="5" t="s">
        <v>819</v>
      </c>
      <c r="B131" s="5" t="s">
        <v>36</v>
      </c>
      <c r="C131" s="5" t="s">
        <v>37</v>
      </c>
      <c r="D131" s="5" t="s">
        <v>648</v>
      </c>
      <c r="E131" s="5" t="s">
        <v>26</v>
      </c>
      <c r="F131" s="9">
        <v>0</v>
      </c>
      <c r="G131" s="7">
        <v>0</v>
      </c>
      <c r="H131" s="240">
        <v>0</v>
      </c>
      <c r="I131" s="7">
        <v>0</v>
      </c>
      <c r="J131" s="7">
        <v>0</v>
      </c>
      <c r="K131" s="92"/>
      <c r="L131" s="220">
        <f>F131+G131+I131+J131</f>
        <v>0</v>
      </c>
      <c r="M131" s="336"/>
      <c r="N131" s="9"/>
      <c r="O131" s="7">
        <v>0</v>
      </c>
      <c r="P131" s="240">
        <v>0</v>
      </c>
      <c r="Q131" s="7">
        <v>0</v>
      </c>
      <c r="R131" s="7">
        <v>0</v>
      </c>
      <c r="S131" s="92"/>
      <c r="T131" s="362">
        <v>1</v>
      </c>
      <c r="U131" s="220">
        <f>N131+O131+Q131+R131</f>
        <v>0</v>
      </c>
      <c r="V131" s="336"/>
      <c r="W131" s="9">
        <v>0</v>
      </c>
      <c r="X131" s="7">
        <v>0</v>
      </c>
      <c r="Y131" s="240">
        <v>0</v>
      </c>
      <c r="Z131" s="7">
        <v>0</v>
      </c>
      <c r="AA131" s="7">
        <v>0</v>
      </c>
      <c r="AB131" s="92"/>
      <c r="AC131" s="220">
        <f>W131+X131+Z131+AA131</f>
        <v>0</v>
      </c>
      <c r="AD131" s="336"/>
      <c r="AE131" s="9">
        <v>81360</v>
      </c>
      <c r="AF131" s="7">
        <v>2825</v>
      </c>
      <c r="AG131" s="240">
        <v>0.5</v>
      </c>
      <c r="AH131" s="7">
        <v>0</v>
      </c>
      <c r="AI131" s="7">
        <v>1130</v>
      </c>
      <c r="AJ131" s="92" t="s">
        <v>816</v>
      </c>
      <c r="AK131" s="220">
        <f>AE131+AF131+AH131+AI131</f>
        <v>85315</v>
      </c>
      <c r="AL131" s="336"/>
      <c r="AM131" s="9">
        <v>85428</v>
      </c>
      <c r="AN131" s="7">
        <v>2825</v>
      </c>
      <c r="AO131" s="240">
        <v>0.5</v>
      </c>
      <c r="AP131" s="7">
        <v>0</v>
      </c>
      <c r="AQ131" s="7">
        <v>1130</v>
      </c>
      <c r="AR131" s="92" t="s">
        <v>816</v>
      </c>
      <c r="AS131" s="220">
        <f>AM131+AN131+AP131+AQ131</f>
        <v>89383</v>
      </c>
    </row>
    <row r="132" spans="1:45" ht="12" customHeight="1">
      <c r="A132" s="5" t="s">
        <v>819</v>
      </c>
      <c r="B132" s="5" t="s">
        <v>817</v>
      </c>
      <c r="C132" s="5" t="s">
        <v>44</v>
      </c>
      <c r="D132" s="5" t="s">
        <v>649</v>
      </c>
      <c r="E132" s="5" t="s">
        <v>661</v>
      </c>
      <c r="F132" s="9">
        <v>0</v>
      </c>
      <c r="G132" s="7">
        <v>0</v>
      </c>
      <c r="H132" s="240">
        <v>0</v>
      </c>
      <c r="I132" s="7">
        <v>0</v>
      </c>
      <c r="J132" s="7">
        <v>0</v>
      </c>
      <c r="K132" s="92"/>
      <c r="L132" s="220">
        <f>F132+G132+I132+J132</f>
        <v>0</v>
      </c>
      <c r="M132" s="336"/>
      <c r="N132" s="9"/>
      <c r="O132" s="245">
        <v>0</v>
      </c>
      <c r="P132" s="240">
        <v>0</v>
      </c>
      <c r="Q132" s="7">
        <v>0</v>
      </c>
      <c r="R132" s="7">
        <v>0</v>
      </c>
      <c r="S132" s="92"/>
      <c r="T132" s="362">
        <v>1</v>
      </c>
      <c r="U132" s="220">
        <f>N132+O132+Q132+R132</f>
        <v>0</v>
      </c>
      <c r="V132" s="336"/>
      <c r="W132" s="9">
        <v>0</v>
      </c>
      <c r="X132" s="245">
        <v>0</v>
      </c>
      <c r="Y132" s="240">
        <v>0</v>
      </c>
      <c r="Z132" s="7">
        <v>0</v>
      </c>
      <c r="AA132" s="7">
        <v>0</v>
      </c>
      <c r="AB132" s="92"/>
      <c r="AC132" s="220">
        <f>W132+X132+Z132+AA132</f>
        <v>0</v>
      </c>
      <c r="AD132" s="336"/>
      <c r="AE132" s="9">
        <v>15637</v>
      </c>
      <c r="AF132" s="7">
        <v>0</v>
      </c>
      <c r="AG132" s="240">
        <v>0.25</v>
      </c>
      <c r="AH132" s="7">
        <v>0</v>
      </c>
      <c r="AI132" s="7">
        <v>0</v>
      </c>
      <c r="AJ132" s="92"/>
      <c r="AK132" s="220">
        <f>AE132+AF132+AH132+AI132</f>
        <v>15637</v>
      </c>
      <c r="AL132" s="336"/>
      <c r="AM132" s="9">
        <v>16418</v>
      </c>
      <c r="AN132" s="7">
        <v>0</v>
      </c>
      <c r="AO132" s="240">
        <v>0.25</v>
      </c>
      <c r="AP132" s="7">
        <v>0</v>
      </c>
      <c r="AQ132" s="7">
        <v>0</v>
      </c>
      <c r="AR132" s="92"/>
      <c r="AS132" s="220">
        <f>AM132+AN132+AP132+AQ132</f>
        <v>16418</v>
      </c>
    </row>
    <row r="133" spans="1:45" ht="12" customHeight="1">
      <c r="A133" s="5" t="s">
        <v>819</v>
      </c>
      <c r="B133" s="8" t="s">
        <v>793</v>
      </c>
      <c r="C133" s="5" t="s">
        <v>44</v>
      </c>
      <c r="D133" s="5" t="s">
        <v>649</v>
      </c>
      <c r="E133" s="5" t="s">
        <v>661</v>
      </c>
      <c r="F133" s="236">
        <v>0</v>
      </c>
      <c r="G133" s="104">
        <v>0</v>
      </c>
      <c r="H133" s="243">
        <v>0</v>
      </c>
      <c r="I133" s="104">
        <v>0</v>
      </c>
      <c r="J133" s="104">
        <v>0</v>
      </c>
      <c r="K133" s="92"/>
      <c r="L133" s="220">
        <f>F133+G133+I133+J133</f>
        <v>0</v>
      </c>
      <c r="M133" s="336"/>
      <c r="N133" s="9"/>
      <c r="O133" s="245"/>
      <c r="P133" s="240"/>
      <c r="Q133" s="7"/>
      <c r="R133" s="7"/>
      <c r="S133" s="92"/>
      <c r="T133" s="362"/>
      <c r="U133" s="220">
        <f>N133+O133+Q133+R133</f>
        <v>0</v>
      </c>
      <c r="V133" s="336"/>
      <c r="W133" s="9"/>
      <c r="X133" s="245"/>
      <c r="Y133" s="240"/>
      <c r="Z133" s="7"/>
      <c r="AA133" s="7"/>
      <c r="AB133" s="92"/>
      <c r="AC133" s="220">
        <f>W133+X133+Z133+AA133</f>
        <v>0</v>
      </c>
      <c r="AD133" s="336"/>
      <c r="AE133" s="9">
        <v>78868</v>
      </c>
      <c r="AF133" s="7">
        <v>0</v>
      </c>
      <c r="AG133" s="240">
        <v>0.5</v>
      </c>
      <c r="AH133" s="7">
        <v>0</v>
      </c>
      <c r="AI133" s="7">
        <v>1210</v>
      </c>
      <c r="AJ133" s="92" t="s">
        <v>816</v>
      </c>
      <c r="AK133" s="220">
        <f>AE133+AF133+AH133+AI133</f>
        <v>80078</v>
      </c>
      <c r="AL133" s="336"/>
      <c r="AM133" s="9">
        <v>82813</v>
      </c>
      <c r="AN133" s="7">
        <v>0</v>
      </c>
      <c r="AO133" s="240">
        <v>0.5</v>
      </c>
      <c r="AP133" s="7">
        <v>0</v>
      </c>
      <c r="AQ133" s="7">
        <v>1210</v>
      </c>
      <c r="AR133" s="92" t="s">
        <v>816</v>
      </c>
      <c r="AS133" s="220">
        <f>AM133+AN133+AP133+AQ133</f>
        <v>84023</v>
      </c>
    </row>
    <row r="134" spans="1:45" ht="12" customHeight="1" thickBot="1">
      <c r="A134" s="276"/>
      <c r="B134" s="277"/>
      <c r="C134" s="272"/>
      <c r="D134" s="252"/>
      <c r="E134" s="18"/>
      <c r="F134" s="9"/>
      <c r="G134" s="7"/>
      <c r="H134" s="240"/>
      <c r="I134" s="7"/>
      <c r="J134" s="7"/>
      <c r="K134" s="92"/>
      <c r="L134" s="220">
        <f>F134+G134+I134+J134</f>
        <v>0</v>
      </c>
      <c r="M134" s="336"/>
      <c r="N134" s="9"/>
      <c r="O134" s="7"/>
      <c r="P134" s="240"/>
      <c r="Q134" s="7"/>
      <c r="R134" s="7"/>
      <c r="S134" s="92"/>
      <c r="T134" s="362"/>
      <c r="U134" s="220">
        <f>N134+O134+Q134+R134</f>
        <v>0</v>
      </c>
      <c r="V134" s="336"/>
      <c r="W134" s="9"/>
      <c r="X134" s="7"/>
      <c r="Y134" s="240"/>
      <c r="Z134" s="7"/>
      <c r="AA134" s="7"/>
      <c r="AB134" s="92"/>
      <c r="AC134" s="220"/>
      <c r="AD134" s="336"/>
      <c r="AE134" s="9"/>
      <c r="AF134" s="7"/>
      <c r="AG134" s="240"/>
      <c r="AH134" s="7"/>
      <c r="AI134" s="7"/>
      <c r="AJ134" s="92"/>
      <c r="AK134" s="220"/>
      <c r="AL134" s="336"/>
      <c r="AM134" s="9"/>
      <c r="AN134" s="7"/>
      <c r="AO134" s="240"/>
      <c r="AP134" s="7"/>
      <c r="AQ134" s="7"/>
      <c r="AR134" s="92"/>
      <c r="AS134" s="220"/>
    </row>
    <row r="135" spans="1:45" s="99" customFormat="1" ht="12" customHeight="1" thickBot="1">
      <c r="A135" s="248" t="s">
        <v>819</v>
      </c>
      <c r="B135" s="273"/>
      <c r="C135" s="274"/>
      <c r="D135" s="12"/>
      <c r="E135" s="12"/>
      <c r="F135" s="11">
        <f t="shared" ref="F135:L135" si="33">SUM(F131:F134)</f>
        <v>0</v>
      </c>
      <c r="G135" s="12">
        <f t="shared" si="33"/>
        <v>0</v>
      </c>
      <c r="H135" s="241">
        <f t="shared" si="33"/>
        <v>0</v>
      </c>
      <c r="I135" s="12">
        <f t="shared" si="33"/>
        <v>0</v>
      </c>
      <c r="J135" s="12">
        <f t="shared" si="33"/>
        <v>0</v>
      </c>
      <c r="K135" s="12">
        <f t="shared" si="33"/>
        <v>0</v>
      </c>
      <c r="L135" s="222">
        <f t="shared" si="33"/>
        <v>0</v>
      </c>
      <c r="M135" s="336"/>
      <c r="N135" s="11">
        <f>SUM(N131:N134)</f>
        <v>0</v>
      </c>
      <c r="O135" s="12">
        <f>SUM(O131:O134)</f>
        <v>0</v>
      </c>
      <c r="P135" s="241">
        <f>SUM(P131:P134)</f>
        <v>0</v>
      </c>
      <c r="Q135" s="12">
        <f>SUM(Q131:Q134)</f>
        <v>0</v>
      </c>
      <c r="R135" s="12">
        <f>SUM(R131:R134)</f>
        <v>0</v>
      </c>
      <c r="S135" s="12"/>
      <c r="T135" s="12"/>
      <c r="U135" s="222">
        <f>SUM(U131:U134)</f>
        <v>0</v>
      </c>
      <c r="V135" s="336"/>
      <c r="W135" s="11">
        <f>SUM(W131:W134)</f>
        <v>0</v>
      </c>
      <c r="X135" s="12">
        <f>SUM(X131:X134)</f>
        <v>0</v>
      </c>
      <c r="Y135" s="241">
        <f>SUM(Y131:Y134)</f>
        <v>0</v>
      </c>
      <c r="Z135" s="12">
        <f>SUM(Z131:Z134)</f>
        <v>0</v>
      </c>
      <c r="AA135" s="12">
        <f>SUM(AA131:AA134)</f>
        <v>0</v>
      </c>
      <c r="AB135" s="107"/>
      <c r="AC135" s="222">
        <f>SUM(AC131:AC134)</f>
        <v>0</v>
      </c>
      <c r="AD135" s="336"/>
      <c r="AE135" s="11">
        <f>SUM(AE131:AE134)</f>
        <v>175865</v>
      </c>
      <c r="AF135" s="12">
        <f>SUM(AF131:AF134)</f>
        <v>2825</v>
      </c>
      <c r="AG135" s="241">
        <f>SUM(AG131:AG134)</f>
        <v>1.25</v>
      </c>
      <c r="AH135" s="12">
        <f>SUM(AH131:AH134)</f>
        <v>0</v>
      </c>
      <c r="AI135" s="12">
        <f>SUM(AI131:AI134)</f>
        <v>2340</v>
      </c>
      <c r="AJ135" s="107"/>
      <c r="AK135" s="222">
        <f>SUM(AK131:AK134)</f>
        <v>181030</v>
      </c>
      <c r="AL135" s="336"/>
      <c r="AM135" s="11">
        <f t="shared" ref="AM135:AS135" si="34">SUM(AM131:AM134)</f>
        <v>184659</v>
      </c>
      <c r="AN135" s="12">
        <f t="shared" si="34"/>
        <v>2825</v>
      </c>
      <c r="AO135" s="241">
        <f t="shared" si="34"/>
        <v>1.25</v>
      </c>
      <c r="AP135" s="12">
        <f t="shared" si="34"/>
        <v>0</v>
      </c>
      <c r="AQ135" s="12">
        <f t="shared" si="34"/>
        <v>2340</v>
      </c>
      <c r="AR135" s="107">
        <f t="shared" si="34"/>
        <v>0</v>
      </c>
      <c r="AS135" s="222">
        <f t="shared" si="34"/>
        <v>189824</v>
      </c>
    </row>
    <row r="136" spans="1:45" s="99" customFormat="1" ht="12" customHeight="1">
      <c r="A136" s="289"/>
      <c r="B136" s="269"/>
      <c r="C136" s="270"/>
      <c r="D136" s="226"/>
      <c r="E136" s="226"/>
      <c r="F136" s="227"/>
      <c r="G136" s="226"/>
      <c r="H136" s="242"/>
      <c r="I136" s="226"/>
      <c r="J136" s="226"/>
      <c r="K136" s="226"/>
      <c r="L136" s="233"/>
      <c r="M136" s="340"/>
      <c r="N136" s="227"/>
      <c r="O136" s="226"/>
      <c r="P136" s="242"/>
      <c r="Q136" s="226"/>
      <c r="R136" s="226"/>
      <c r="S136" s="226"/>
      <c r="T136" s="226"/>
      <c r="U136" s="233"/>
      <c r="V136" s="340"/>
      <c r="W136" s="227"/>
      <c r="X136" s="226"/>
      <c r="Y136" s="242"/>
      <c r="Z136" s="226"/>
      <c r="AA136" s="226"/>
      <c r="AB136" s="231"/>
      <c r="AC136" s="233"/>
      <c r="AD136" s="340"/>
      <c r="AE136" s="227"/>
      <c r="AF136" s="226"/>
      <c r="AG136" s="242"/>
      <c r="AH136" s="226"/>
      <c r="AI136" s="226"/>
      <c r="AJ136" s="231"/>
      <c r="AK136" s="233"/>
      <c r="AL136" s="340"/>
      <c r="AM136" s="227"/>
      <c r="AN136" s="226"/>
      <c r="AO136" s="242"/>
      <c r="AP136" s="226"/>
      <c r="AQ136" s="226"/>
      <c r="AR136" s="231"/>
      <c r="AS136" s="233"/>
    </row>
    <row r="137" spans="1:45" ht="12" customHeight="1">
      <c r="A137" s="5" t="s">
        <v>739</v>
      </c>
      <c r="B137" s="5" t="s">
        <v>43</v>
      </c>
      <c r="C137" s="5" t="s">
        <v>39</v>
      </c>
      <c r="D137" s="5" t="s">
        <v>664</v>
      </c>
      <c r="E137" s="5" t="s">
        <v>673</v>
      </c>
      <c r="F137" s="9">
        <v>0</v>
      </c>
      <c r="G137" s="7">
        <v>0</v>
      </c>
      <c r="H137" s="240">
        <v>0</v>
      </c>
      <c r="I137" s="7">
        <v>0</v>
      </c>
      <c r="J137" s="7">
        <v>0</v>
      </c>
      <c r="K137" s="7"/>
      <c r="L137" s="220"/>
      <c r="M137" s="340"/>
      <c r="N137" s="9">
        <v>71474</v>
      </c>
      <c r="O137" s="7">
        <v>3249</v>
      </c>
      <c r="P137" s="240">
        <v>0.53</v>
      </c>
      <c r="Q137" s="5"/>
      <c r="R137" s="7">
        <v>3249</v>
      </c>
      <c r="S137" s="5" t="s">
        <v>662</v>
      </c>
      <c r="T137" s="5">
        <v>1</v>
      </c>
      <c r="U137" s="220">
        <f t="shared" ref="U137:U142" si="35">N137+O137+Q137+R137</f>
        <v>77972</v>
      </c>
      <c r="V137" s="340"/>
      <c r="W137" s="9">
        <v>53435</v>
      </c>
      <c r="X137" s="5"/>
      <c r="Y137" s="240">
        <v>0.28799999999999998</v>
      </c>
      <c r="Z137" s="5"/>
      <c r="AA137" s="5"/>
      <c r="AB137" s="5"/>
      <c r="AC137" s="220">
        <f t="shared" ref="AC137:AC142" si="36">W137+X137+Z137+AA137</f>
        <v>53435</v>
      </c>
      <c r="AD137" s="340"/>
      <c r="AE137" s="9">
        <v>14620</v>
      </c>
      <c r="AF137" s="7">
        <v>0</v>
      </c>
      <c r="AG137" s="240">
        <v>8.6999999999999994E-2</v>
      </c>
      <c r="AH137" s="7">
        <v>0</v>
      </c>
      <c r="AI137" s="7">
        <v>0</v>
      </c>
      <c r="AJ137" s="5"/>
      <c r="AK137" s="220">
        <f t="shared" ref="AK137:AK142" si="37">AE137+AF137+AH137+AI137</f>
        <v>14620</v>
      </c>
      <c r="AL137" s="340"/>
      <c r="AM137" s="9">
        <v>0</v>
      </c>
      <c r="AN137" s="7">
        <v>0</v>
      </c>
      <c r="AO137" s="240">
        <v>0</v>
      </c>
      <c r="AP137" s="7">
        <v>0</v>
      </c>
      <c r="AQ137" s="7">
        <v>0</v>
      </c>
      <c r="AR137" s="5"/>
      <c r="AS137" s="220">
        <f t="shared" ref="AS137:AS142" si="38">AM137+AN137+AP137+AQ137</f>
        <v>0</v>
      </c>
    </row>
    <row r="138" spans="1:45" ht="12" customHeight="1">
      <c r="A138" s="5" t="s">
        <v>739</v>
      </c>
      <c r="B138" s="5" t="s">
        <v>740</v>
      </c>
      <c r="C138" s="5" t="s">
        <v>44</v>
      </c>
      <c r="D138" s="5" t="s">
        <v>783</v>
      </c>
      <c r="E138" s="5" t="s">
        <v>661</v>
      </c>
      <c r="F138" s="9">
        <v>0</v>
      </c>
      <c r="G138" s="7">
        <v>0</v>
      </c>
      <c r="H138" s="240">
        <v>0</v>
      </c>
      <c r="I138" s="7">
        <v>0</v>
      </c>
      <c r="J138" s="7">
        <v>0</v>
      </c>
      <c r="K138" s="7"/>
      <c r="L138" s="220"/>
      <c r="M138" s="340"/>
      <c r="N138" s="9">
        <v>56581</v>
      </c>
      <c r="O138" s="507"/>
      <c r="P138" s="240">
        <v>0.48</v>
      </c>
      <c r="Q138" s="5"/>
      <c r="R138" s="5"/>
      <c r="S138" s="5"/>
      <c r="T138" s="5">
        <v>1</v>
      </c>
      <c r="U138" s="220">
        <f t="shared" si="35"/>
        <v>56581</v>
      </c>
      <c r="V138" s="340"/>
      <c r="W138" s="9">
        <v>42279</v>
      </c>
      <c r="X138" s="5"/>
      <c r="Y138" s="240">
        <v>0.25</v>
      </c>
      <c r="Z138" s="5"/>
      <c r="AA138" s="5"/>
      <c r="AB138" s="5"/>
      <c r="AC138" s="220">
        <f t="shared" si="36"/>
        <v>42279</v>
      </c>
      <c r="AD138" s="340"/>
      <c r="AE138" s="9">
        <v>12507</v>
      </c>
      <c r="AF138" s="7">
        <v>0</v>
      </c>
      <c r="AG138" s="240">
        <v>9.6000000000000002E-2</v>
      </c>
      <c r="AH138" s="7">
        <v>23824</v>
      </c>
      <c r="AI138" s="7">
        <v>0</v>
      </c>
      <c r="AJ138" s="5"/>
      <c r="AK138" s="220">
        <f t="shared" si="37"/>
        <v>36331</v>
      </c>
      <c r="AL138" s="340"/>
      <c r="AM138" s="9">
        <v>0</v>
      </c>
      <c r="AN138" s="7">
        <v>0</v>
      </c>
      <c r="AO138" s="240">
        <v>0</v>
      </c>
      <c r="AP138" s="7">
        <v>0</v>
      </c>
      <c r="AQ138" s="7">
        <v>0</v>
      </c>
      <c r="AR138" s="5"/>
      <c r="AS138" s="220">
        <f t="shared" si="38"/>
        <v>0</v>
      </c>
    </row>
    <row r="139" spans="1:45" ht="12" customHeight="1">
      <c r="A139" s="5" t="s">
        <v>739</v>
      </c>
      <c r="B139" s="5" t="s">
        <v>741</v>
      </c>
      <c r="C139" s="5" t="s">
        <v>44</v>
      </c>
      <c r="D139" s="5" t="s">
        <v>783</v>
      </c>
      <c r="E139" s="5" t="s">
        <v>742</v>
      </c>
      <c r="F139" s="9">
        <v>0</v>
      </c>
      <c r="G139" s="7">
        <v>0</v>
      </c>
      <c r="H139" s="240">
        <v>0</v>
      </c>
      <c r="I139" s="7">
        <v>0</v>
      </c>
      <c r="J139" s="7">
        <v>0</v>
      </c>
      <c r="K139" s="7"/>
      <c r="L139" s="220"/>
      <c r="M139" s="340"/>
      <c r="N139" s="9">
        <v>41766</v>
      </c>
      <c r="O139" s="507"/>
      <c r="P139" s="240">
        <v>0.2</v>
      </c>
      <c r="Q139" s="5"/>
      <c r="R139" s="5"/>
      <c r="S139" s="5"/>
      <c r="T139" s="5">
        <v>1</v>
      </c>
      <c r="U139" s="220">
        <f t="shared" si="35"/>
        <v>41766</v>
      </c>
      <c r="V139" s="340"/>
      <c r="W139" s="9">
        <v>18225</v>
      </c>
      <c r="X139" s="5"/>
      <c r="Y139" s="240">
        <v>8.6999999999999994E-2</v>
      </c>
      <c r="Z139" s="5"/>
      <c r="AA139" s="5"/>
      <c r="AB139" s="5"/>
      <c r="AC139" s="220">
        <f t="shared" si="36"/>
        <v>18225</v>
      </c>
      <c r="AD139" s="340"/>
      <c r="AE139" s="9">
        <v>0</v>
      </c>
      <c r="AF139" s="7">
        <v>0</v>
      </c>
      <c r="AG139" s="240">
        <v>0</v>
      </c>
      <c r="AH139" s="7">
        <v>0</v>
      </c>
      <c r="AI139" s="7">
        <v>0</v>
      </c>
      <c r="AJ139" s="5"/>
      <c r="AK139" s="220">
        <f t="shared" si="37"/>
        <v>0</v>
      </c>
      <c r="AL139" s="340"/>
      <c r="AM139" s="9">
        <v>0</v>
      </c>
      <c r="AN139" s="7">
        <v>0</v>
      </c>
      <c r="AO139" s="240">
        <v>0</v>
      </c>
      <c r="AP139" s="7">
        <v>0</v>
      </c>
      <c r="AQ139" s="7">
        <v>0</v>
      </c>
      <c r="AR139" s="5"/>
      <c r="AS139" s="220">
        <f t="shared" si="38"/>
        <v>0</v>
      </c>
    </row>
    <row r="140" spans="1:45" ht="12" customHeight="1">
      <c r="A140" s="5" t="s">
        <v>739</v>
      </c>
      <c r="B140" s="5" t="s">
        <v>40</v>
      </c>
      <c r="C140" s="5" t="s">
        <v>44</v>
      </c>
      <c r="D140" s="5" t="s">
        <v>783</v>
      </c>
      <c r="E140" s="5" t="s">
        <v>743</v>
      </c>
      <c r="F140" s="9">
        <v>0</v>
      </c>
      <c r="G140" s="7">
        <v>0</v>
      </c>
      <c r="H140" s="240">
        <v>0</v>
      </c>
      <c r="I140" s="7">
        <v>0</v>
      </c>
      <c r="J140" s="7">
        <v>0</v>
      </c>
      <c r="K140" s="7"/>
      <c r="L140" s="220"/>
      <c r="M140" s="340"/>
      <c r="N140" s="9">
        <v>5122</v>
      </c>
      <c r="O140" s="507"/>
      <c r="P140" s="240">
        <v>0.04</v>
      </c>
      <c r="Q140" s="5"/>
      <c r="R140" s="5"/>
      <c r="S140" s="5"/>
      <c r="T140" s="5">
        <v>1</v>
      </c>
      <c r="U140" s="220">
        <f t="shared" si="35"/>
        <v>5122</v>
      </c>
      <c r="V140" s="340"/>
      <c r="W140" s="9">
        <v>5360</v>
      </c>
      <c r="X140" s="5"/>
      <c r="Y140" s="240">
        <v>3.7999999999999999E-2</v>
      </c>
      <c r="Z140" s="5"/>
      <c r="AA140" s="5"/>
      <c r="AB140" s="5"/>
      <c r="AC140" s="220">
        <f t="shared" si="36"/>
        <v>5360</v>
      </c>
      <c r="AD140" s="340"/>
      <c r="AE140" s="9">
        <v>0</v>
      </c>
      <c r="AF140" s="7">
        <v>0</v>
      </c>
      <c r="AG140" s="240">
        <v>0</v>
      </c>
      <c r="AH140" s="7">
        <v>0</v>
      </c>
      <c r="AI140" s="7">
        <v>0</v>
      </c>
      <c r="AJ140" s="5"/>
      <c r="AK140" s="220">
        <f t="shared" si="37"/>
        <v>0</v>
      </c>
      <c r="AL140" s="340"/>
      <c r="AM140" s="9">
        <v>0</v>
      </c>
      <c r="AN140" s="7">
        <v>0</v>
      </c>
      <c r="AO140" s="240">
        <v>0</v>
      </c>
      <c r="AP140" s="7">
        <v>0</v>
      </c>
      <c r="AQ140" s="7">
        <v>0</v>
      </c>
      <c r="AR140" s="5"/>
      <c r="AS140" s="220">
        <f t="shared" si="38"/>
        <v>0</v>
      </c>
    </row>
    <row r="141" spans="1:45" ht="12.75" customHeight="1">
      <c r="A141" s="5" t="s">
        <v>739</v>
      </c>
      <c r="B141" s="5" t="s">
        <v>609</v>
      </c>
      <c r="C141" s="5" t="s">
        <v>44</v>
      </c>
      <c r="D141" s="5" t="s">
        <v>783</v>
      </c>
      <c r="E141" s="5" t="s">
        <v>744</v>
      </c>
      <c r="F141" s="9">
        <v>0</v>
      </c>
      <c r="G141" s="7">
        <v>0</v>
      </c>
      <c r="H141" s="240">
        <v>0</v>
      </c>
      <c r="I141" s="7">
        <v>0</v>
      </c>
      <c r="J141" s="7">
        <v>0</v>
      </c>
      <c r="K141" s="7"/>
      <c r="L141" s="220"/>
      <c r="M141" s="340"/>
      <c r="N141" s="9">
        <v>6432</v>
      </c>
      <c r="O141" s="507"/>
      <c r="P141" s="240">
        <v>0.06</v>
      </c>
      <c r="Q141" s="5"/>
      <c r="R141" s="5"/>
      <c r="S141" s="5"/>
      <c r="T141" s="5">
        <v>1</v>
      </c>
      <c r="U141" s="220">
        <f t="shared" si="35"/>
        <v>6432</v>
      </c>
      <c r="V141" s="340"/>
      <c r="W141" s="9">
        <v>6790</v>
      </c>
      <c r="X141" s="5"/>
      <c r="Y141" s="240">
        <v>5.8000000000000003E-2</v>
      </c>
      <c r="Z141" s="5"/>
      <c r="AA141" s="5"/>
      <c r="AB141" s="5"/>
      <c r="AC141" s="220">
        <f t="shared" si="36"/>
        <v>6790</v>
      </c>
      <c r="AD141" s="340"/>
      <c r="AE141" s="9">
        <v>0</v>
      </c>
      <c r="AF141" s="7">
        <v>0</v>
      </c>
      <c r="AG141" s="240">
        <v>0</v>
      </c>
      <c r="AH141" s="7">
        <v>0</v>
      </c>
      <c r="AI141" s="7">
        <v>0</v>
      </c>
      <c r="AJ141" s="5"/>
      <c r="AK141" s="220">
        <f t="shared" si="37"/>
        <v>0</v>
      </c>
      <c r="AL141" s="340"/>
      <c r="AM141" s="9">
        <v>0</v>
      </c>
      <c r="AN141" s="7">
        <v>0</v>
      </c>
      <c r="AO141" s="240">
        <v>0</v>
      </c>
      <c r="AP141" s="7">
        <v>0</v>
      </c>
      <c r="AQ141" s="7">
        <v>0</v>
      </c>
      <c r="AR141" s="5"/>
      <c r="AS141" s="220">
        <f t="shared" si="38"/>
        <v>0</v>
      </c>
    </row>
    <row r="142" spans="1:45" ht="12.75" customHeight="1">
      <c r="A142" s="5" t="s">
        <v>739</v>
      </c>
      <c r="B142" s="5" t="s">
        <v>745</v>
      </c>
      <c r="C142" s="5" t="s">
        <v>39</v>
      </c>
      <c r="D142" s="5" t="s">
        <v>664</v>
      </c>
      <c r="E142" s="5" t="s">
        <v>746</v>
      </c>
      <c r="F142" s="9">
        <v>0</v>
      </c>
      <c r="G142" s="7">
        <v>0</v>
      </c>
      <c r="H142" s="240">
        <v>0</v>
      </c>
      <c r="I142" s="7">
        <v>0</v>
      </c>
      <c r="J142" s="7">
        <v>0</v>
      </c>
      <c r="K142" s="7"/>
      <c r="L142" s="220"/>
      <c r="M142" s="340"/>
      <c r="N142" s="9"/>
      <c r="O142" s="507"/>
      <c r="P142" s="240"/>
      <c r="Q142" s="5"/>
      <c r="R142" s="5"/>
      <c r="S142" s="5"/>
      <c r="T142" s="5">
        <v>1</v>
      </c>
      <c r="U142" s="220">
        <f t="shared" si="35"/>
        <v>0</v>
      </c>
      <c r="V142" s="340"/>
      <c r="W142" s="9">
        <v>33138</v>
      </c>
      <c r="X142" s="5"/>
      <c r="Y142" s="240">
        <v>0.115</v>
      </c>
      <c r="Z142" s="5">
        <v>6498</v>
      </c>
      <c r="AA142" s="5"/>
      <c r="AB142" s="5"/>
      <c r="AC142" s="220">
        <f t="shared" si="36"/>
        <v>39636</v>
      </c>
      <c r="AD142" s="340"/>
      <c r="AE142" s="9">
        <v>0</v>
      </c>
      <c r="AF142" s="7">
        <v>0</v>
      </c>
      <c r="AG142" s="240">
        <v>0</v>
      </c>
      <c r="AH142" s="7">
        <v>0</v>
      </c>
      <c r="AI142" s="7">
        <v>0</v>
      </c>
      <c r="AJ142" s="5"/>
      <c r="AK142" s="220">
        <f t="shared" si="37"/>
        <v>0</v>
      </c>
      <c r="AL142" s="340"/>
      <c r="AM142" s="9">
        <v>0</v>
      </c>
      <c r="AN142" s="7">
        <v>0</v>
      </c>
      <c r="AO142" s="240">
        <v>0</v>
      </c>
      <c r="AP142" s="7">
        <v>0</v>
      </c>
      <c r="AQ142" s="7">
        <v>0</v>
      </c>
      <c r="AR142" s="5"/>
      <c r="AS142" s="220">
        <f t="shared" si="38"/>
        <v>0</v>
      </c>
    </row>
    <row r="143" spans="1:45" ht="12" customHeight="1" thickBot="1">
      <c r="A143" s="496"/>
      <c r="B143" s="497"/>
      <c r="C143" s="498"/>
      <c r="D143" s="499"/>
      <c r="E143" s="500"/>
      <c r="F143" s="291"/>
      <c r="G143" s="502"/>
      <c r="H143" s="503"/>
      <c r="I143" s="7"/>
      <c r="J143" s="7"/>
      <c r="K143" s="7"/>
      <c r="L143" s="220"/>
      <c r="M143" s="340"/>
      <c r="N143" s="9"/>
      <c r="O143" s="506"/>
      <c r="P143" s="503"/>
      <c r="Q143" s="499"/>
      <c r="R143" s="499"/>
      <c r="S143" s="499"/>
      <c r="T143" s="5"/>
      <c r="U143" s="504"/>
      <c r="V143" s="340"/>
      <c r="W143" s="9"/>
      <c r="X143" s="502"/>
      <c r="Y143" s="240"/>
      <c r="Z143" s="5"/>
      <c r="AA143" s="5"/>
      <c r="AB143" s="5"/>
      <c r="AC143" s="504"/>
      <c r="AD143" s="340"/>
      <c r="AE143" s="9"/>
      <c r="AF143" s="502"/>
      <c r="AG143" s="240"/>
      <c r="AH143" s="5"/>
      <c r="AI143" s="5"/>
      <c r="AJ143" s="5"/>
      <c r="AK143" s="504"/>
      <c r="AL143" s="340"/>
      <c r="AM143" s="9"/>
      <c r="AN143" s="502"/>
      <c r="AO143" s="240"/>
      <c r="AP143" s="5"/>
      <c r="AQ143" s="5"/>
      <c r="AR143" s="5"/>
      <c r="AS143" s="504"/>
    </row>
    <row r="144" spans="1:45" ht="12" customHeight="1" thickBot="1">
      <c r="A144" s="248" t="s">
        <v>739</v>
      </c>
      <c r="B144" s="278" t="s">
        <v>14</v>
      </c>
      <c r="C144" s="257"/>
      <c r="D144" s="257"/>
      <c r="E144" s="15"/>
      <c r="F144" s="11">
        <f>SUM(F137:F142)</f>
        <v>0</v>
      </c>
      <c r="G144" s="12">
        <f t="shared" ref="G144:AC144" si="39">SUM(G137:G142)</f>
        <v>0</v>
      </c>
      <c r="H144" s="241">
        <f t="shared" si="39"/>
        <v>0</v>
      </c>
      <c r="I144" s="12">
        <f t="shared" si="39"/>
        <v>0</v>
      </c>
      <c r="J144" s="12">
        <f t="shared" si="39"/>
        <v>0</v>
      </c>
      <c r="K144" s="12">
        <f t="shared" si="39"/>
        <v>0</v>
      </c>
      <c r="L144" s="222">
        <f t="shared" si="39"/>
        <v>0</v>
      </c>
      <c r="M144" s="336">
        <f t="shared" si="39"/>
        <v>0</v>
      </c>
      <c r="N144" s="11">
        <f t="shared" si="39"/>
        <v>181375</v>
      </c>
      <c r="O144" s="12">
        <f t="shared" si="39"/>
        <v>3249</v>
      </c>
      <c r="P144" s="241">
        <f t="shared" si="39"/>
        <v>1.31</v>
      </c>
      <c r="Q144" s="12">
        <f t="shared" si="39"/>
        <v>0</v>
      </c>
      <c r="R144" s="12">
        <f t="shared" si="39"/>
        <v>3249</v>
      </c>
      <c r="S144" s="12"/>
      <c r="T144" s="12"/>
      <c r="U144" s="222">
        <f t="shared" si="39"/>
        <v>187873</v>
      </c>
      <c r="V144" s="336">
        <f t="shared" si="39"/>
        <v>0</v>
      </c>
      <c r="W144" s="11">
        <f t="shared" si="39"/>
        <v>159227</v>
      </c>
      <c r="X144" s="12">
        <f t="shared" si="39"/>
        <v>0</v>
      </c>
      <c r="Y144" s="241">
        <f t="shared" si="39"/>
        <v>0.83600000000000008</v>
      </c>
      <c r="Z144" s="12">
        <f t="shared" si="39"/>
        <v>6498</v>
      </c>
      <c r="AA144" s="12">
        <f t="shared" si="39"/>
        <v>0</v>
      </c>
      <c r="AB144" s="107">
        <f t="shared" si="39"/>
        <v>0</v>
      </c>
      <c r="AC144" s="222">
        <f t="shared" si="39"/>
        <v>165725</v>
      </c>
      <c r="AD144" s="336"/>
      <c r="AE144" s="11">
        <f t="shared" ref="AE144:AK144" si="40">SUM(AE137:AE142)</f>
        <v>27127</v>
      </c>
      <c r="AF144" s="12">
        <f t="shared" si="40"/>
        <v>0</v>
      </c>
      <c r="AG144" s="241">
        <f t="shared" si="40"/>
        <v>0.183</v>
      </c>
      <c r="AH144" s="12">
        <f t="shared" si="40"/>
        <v>23824</v>
      </c>
      <c r="AI144" s="12">
        <f t="shared" si="40"/>
        <v>0</v>
      </c>
      <c r="AJ144" s="107">
        <f t="shared" si="40"/>
        <v>0</v>
      </c>
      <c r="AK144" s="222">
        <f t="shared" si="40"/>
        <v>50951</v>
      </c>
      <c r="AL144" s="336"/>
      <c r="AM144" s="11">
        <f t="shared" ref="AM144:AS144" si="41">SUM(AM137:AM142)</f>
        <v>0</v>
      </c>
      <c r="AN144" s="12">
        <f t="shared" si="41"/>
        <v>0</v>
      </c>
      <c r="AO144" s="241">
        <f t="shared" si="41"/>
        <v>0</v>
      </c>
      <c r="AP144" s="12">
        <f t="shared" si="41"/>
        <v>0</v>
      </c>
      <c r="AQ144" s="12">
        <f t="shared" si="41"/>
        <v>0</v>
      </c>
      <c r="AR144" s="107">
        <f t="shared" si="41"/>
        <v>0</v>
      </c>
      <c r="AS144" s="222">
        <f t="shared" si="41"/>
        <v>0</v>
      </c>
    </row>
    <row r="145" spans="1:45" ht="12" customHeight="1">
      <c r="A145" s="249"/>
      <c r="B145" s="279"/>
      <c r="C145" s="259"/>
      <c r="D145" s="259"/>
      <c r="E145" s="234"/>
      <c r="F145" s="227"/>
      <c r="G145" s="226"/>
      <c r="H145" s="242"/>
      <c r="I145" s="226"/>
      <c r="J145" s="226"/>
      <c r="K145" s="226"/>
      <c r="L145" s="228"/>
      <c r="M145" s="337"/>
      <c r="N145" s="227"/>
      <c r="O145" s="226"/>
      <c r="P145" s="242"/>
      <c r="Q145" s="226"/>
      <c r="R145" s="226"/>
      <c r="S145" s="226"/>
      <c r="T145" s="364"/>
      <c r="U145" s="228"/>
      <c r="V145" s="337"/>
      <c r="W145" s="227"/>
      <c r="X145" s="226"/>
      <c r="Y145" s="242"/>
      <c r="Z145" s="226"/>
      <c r="AA145" s="226"/>
      <c r="AB145" s="226"/>
      <c r="AC145" s="228"/>
      <c r="AD145" s="337"/>
      <c r="AE145" s="227"/>
      <c r="AF145" s="226"/>
      <c r="AG145" s="242"/>
      <c r="AH145" s="226"/>
      <c r="AI145" s="226"/>
      <c r="AJ145" s="226"/>
      <c r="AK145" s="228"/>
      <c r="AL145" s="337"/>
      <c r="AM145" s="227"/>
      <c r="AN145" s="226"/>
      <c r="AO145" s="242"/>
      <c r="AP145" s="226"/>
      <c r="AQ145" s="226"/>
      <c r="AR145" s="226"/>
      <c r="AS145" s="228"/>
    </row>
    <row r="146" spans="1:45">
      <c r="A146" s="5" t="s">
        <v>615</v>
      </c>
      <c r="B146" s="5" t="s">
        <v>616</v>
      </c>
      <c r="C146" s="5" t="s">
        <v>53</v>
      </c>
      <c r="D146" s="5" t="s">
        <v>651</v>
      </c>
      <c r="E146" s="5" t="s">
        <v>26</v>
      </c>
      <c r="F146" s="9">
        <v>15000</v>
      </c>
      <c r="G146" s="7">
        <v>0</v>
      </c>
      <c r="H146" s="240">
        <v>0.1</v>
      </c>
      <c r="I146" s="7">
        <v>0</v>
      </c>
      <c r="J146" s="7">
        <v>0</v>
      </c>
      <c r="K146" s="92"/>
      <c r="L146" s="220">
        <f>F146+G146+I146+J146</f>
        <v>15000</v>
      </c>
      <c r="M146" s="336"/>
      <c r="N146" s="9">
        <v>0</v>
      </c>
      <c r="O146" s="7">
        <v>0</v>
      </c>
      <c r="P146" s="240">
        <v>0</v>
      </c>
      <c r="Q146" s="7">
        <v>0</v>
      </c>
      <c r="R146" s="7"/>
      <c r="S146" s="92"/>
      <c r="T146" s="362"/>
      <c r="U146" s="220">
        <f>N146+O146+Q146+R146</f>
        <v>0</v>
      </c>
      <c r="V146" s="336"/>
      <c r="W146" s="9"/>
      <c r="X146" s="7">
        <v>0</v>
      </c>
      <c r="Y146" s="240"/>
      <c r="Z146" s="7">
        <v>0</v>
      </c>
      <c r="AA146" s="7">
        <v>0</v>
      </c>
      <c r="AB146" s="92"/>
      <c r="AC146" s="220">
        <f>W146+X146+Z146+AA146</f>
        <v>0</v>
      </c>
      <c r="AD146" s="336"/>
      <c r="AE146" s="9">
        <v>0</v>
      </c>
      <c r="AF146" s="7">
        <v>0</v>
      </c>
      <c r="AG146" s="240">
        <v>0</v>
      </c>
      <c r="AH146" s="7">
        <v>0</v>
      </c>
      <c r="AI146" s="7">
        <v>0</v>
      </c>
      <c r="AJ146" s="92"/>
      <c r="AK146" s="220">
        <f>AE146+AF146+AH146+AI146</f>
        <v>0</v>
      </c>
      <c r="AL146" s="336"/>
      <c r="AM146" s="9">
        <v>0</v>
      </c>
      <c r="AN146" s="7">
        <v>0</v>
      </c>
      <c r="AO146" s="240">
        <v>0</v>
      </c>
      <c r="AP146" s="7">
        <v>0</v>
      </c>
      <c r="AQ146" s="7">
        <v>0</v>
      </c>
      <c r="AR146" s="92"/>
      <c r="AS146" s="220">
        <f>AM146+AN146+AP146+AQ146</f>
        <v>0</v>
      </c>
    </row>
    <row r="147" spans="1:45">
      <c r="A147" s="5" t="s">
        <v>615</v>
      </c>
      <c r="B147" s="5" t="s">
        <v>650</v>
      </c>
      <c r="C147" s="5" t="s">
        <v>304</v>
      </c>
      <c r="D147" s="5" t="s">
        <v>652</v>
      </c>
      <c r="E147" s="5" t="s">
        <v>661</v>
      </c>
      <c r="F147" s="9">
        <v>17528</v>
      </c>
      <c r="G147" s="7">
        <v>0</v>
      </c>
      <c r="H147" s="240">
        <v>0.1</v>
      </c>
      <c r="I147" s="7">
        <v>0</v>
      </c>
      <c r="J147" s="7">
        <v>0</v>
      </c>
      <c r="K147" s="92"/>
      <c r="L147" s="220">
        <f>F147+G147+I147+J147</f>
        <v>17528</v>
      </c>
      <c r="M147" s="336"/>
      <c r="N147" s="9">
        <v>0</v>
      </c>
      <c r="O147" s="7">
        <v>0</v>
      </c>
      <c r="P147" s="240">
        <v>0</v>
      </c>
      <c r="Q147" s="7">
        <v>0</v>
      </c>
      <c r="R147" s="7"/>
      <c r="S147" s="92"/>
      <c r="T147" s="362"/>
      <c r="U147" s="220">
        <f>N147+O147+Q147+R147</f>
        <v>0</v>
      </c>
      <c r="V147" s="336"/>
      <c r="W147" s="9"/>
      <c r="X147" s="7">
        <v>0</v>
      </c>
      <c r="Y147" s="240"/>
      <c r="Z147" s="7">
        <v>0</v>
      </c>
      <c r="AA147" s="7">
        <v>0</v>
      </c>
      <c r="AB147" s="92"/>
      <c r="AC147" s="220">
        <f>W147+X147+Z147+AA147</f>
        <v>0</v>
      </c>
      <c r="AD147" s="336"/>
      <c r="AE147" s="9">
        <v>0</v>
      </c>
      <c r="AF147" s="7">
        <v>0</v>
      </c>
      <c r="AG147" s="240">
        <v>0</v>
      </c>
      <c r="AH147" s="7">
        <v>0</v>
      </c>
      <c r="AI147" s="7">
        <v>0</v>
      </c>
      <c r="AJ147" s="92"/>
      <c r="AK147" s="220">
        <f>AE147+AF147+AH147+AI147</f>
        <v>0</v>
      </c>
      <c r="AL147" s="336"/>
      <c r="AM147" s="9">
        <v>0</v>
      </c>
      <c r="AN147" s="7">
        <v>0</v>
      </c>
      <c r="AO147" s="240">
        <v>0</v>
      </c>
      <c r="AP147" s="7">
        <v>0</v>
      </c>
      <c r="AQ147" s="7">
        <v>0</v>
      </c>
      <c r="AR147" s="92"/>
      <c r="AS147" s="220">
        <f>AM147+AN147+AP147+AQ147</f>
        <v>0</v>
      </c>
    </row>
    <row r="148" spans="1:45">
      <c r="A148" s="5" t="s">
        <v>615</v>
      </c>
      <c r="B148" s="5" t="s">
        <v>325</v>
      </c>
      <c r="C148" s="5" t="s">
        <v>304</v>
      </c>
      <c r="D148" s="5" t="s">
        <v>652</v>
      </c>
      <c r="E148" s="5" t="s">
        <v>661</v>
      </c>
      <c r="F148" s="6">
        <v>84000</v>
      </c>
      <c r="G148" s="7">
        <v>0</v>
      </c>
      <c r="H148" s="240">
        <v>0.5</v>
      </c>
      <c r="I148" s="7">
        <v>0</v>
      </c>
      <c r="J148" s="7">
        <v>0</v>
      </c>
      <c r="K148" s="92"/>
      <c r="L148" s="220">
        <f>F148+G148+I148+J148</f>
        <v>84000</v>
      </c>
      <c r="M148" s="336"/>
      <c r="N148" s="6">
        <v>0</v>
      </c>
      <c r="O148" s="7">
        <v>0</v>
      </c>
      <c r="P148" s="240">
        <v>0</v>
      </c>
      <c r="Q148" s="7">
        <v>0</v>
      </c>
      <c r="R148" s="7">
        <v>0</v>
      </c>
      <c r="S148" s="92"/>
      <c r="T148" s="362"/>
      <c r="U148" s="220">
        <f>N148+O148+Q148+R148</f>
        <v>0</v>
      </c>
      <c r="V148" s="336"/>
      <c r="W148" s="6"/>
      <c r="X148" s="7">
        <v>0</v>
      </c>
      <c r="Y148" s="240"/>
      <c r="Z148" s="7">
        <v>0</v>
      </c>
      <c r="AA148" s="7">
        <v>0</v>
      </c>
      <c r="AB148" s="92"/>
      <c r="AC148" s="220">
        <f>W148+X148+Z148+AA148</f>
        <v>0</v>
      </c>
      <c r="AD148" s="336"/>
      <c r="AE148" s="9">
        <v>0</v>
      </c>
      <c r="AF148" s="7">
        <v>0</v>
      </c>
      <c r="AG148" s="240">
        <v>0</v>
      </c>
      <c r="AH148" s="7">
        <v>0</v>
      </c>
      <c r="AI148" s="7">
        <v>0</v>
      </c>
      <c r="AJ148" s="92"/>
      <c r="AK148" s="220">
        <f>AE148+AF148+AH148+AI148</f>
        <v>0</v>
      </c>
      <c r="AL148" s="336"/>
      <c r="AM148" s="9">
        <v>0</v>
      </c>
      <c r="AN148" s="7">
        <v>0</v>
      </c>
      <c r="AO148" s="240">
        <v>0</v>
      </c>
      <c r="AP148" s="7">
        <v>0</v>
      </c>
      <c r="AQ148" s="7">
        <v>0</v>
      </c>
      <c r="AR148" s="92"/>
      <c r="AS148" s="220">
        <f>AM148+AN148+AP148+AQ148</f>
        <v>0</v>
      </c>
    </row>
    <row r="149" spans="1:45" ht="12" thickBot="1">
      <c r="A149" s="280"/>
      <c r="B149" s="281"/>
      <c r="C149" s="272"/>
      <c r="D149" s="252"/>
      <c r="E149" s="18"/>
      <c r="F149" s="9"/>
      <c r="G149" s="7"/>
      <c r="H149" s="240"/>
      <c r="I149" s="7"/>
      <c r="J149" s="7"/>
      <c r="K149" s="92"/>
      <c r="L149" s="220"/>
      <c r="M149" s="336"/>
      <c r="N149" s="9"/>
      <c r="O149" s="7"/>
      <c r="P149" s="240"/>
      <c r="Q149" s="7"/>
      <c r="R149" s="7"/>
      <c r="S149" s="92"/>
      <c r="T149" s="362"/>
      <c r="U149" s="220"/>
      <c r="V149" s="336"/>
      <c r="W149" s="9"/>
      <c r="X149" s="7"/>
      <c r="Y149" s="240"/>
      <c r="Z149" s="7"/>
      <c r="AA149" s="7"/>
      <c r="AB149" s="92"/>
      <c r="AC149" s="220"/>
      <c r="AD149" s="336"/>
      <c r="AE149" s="9"/>
      <c r="AF149" s="7">
        <v>0</v>
      </c>
      <c r="AG149" s="240"/>
      <c r="AH149" s="7"/>
      <c r="AI149" s="7"/>
      <c r="AJ149" s="92"/>
      <c r="AK149" s="220"/>
      <c r="AL149" s="336"/>
      <c r="AM149" s="9"/>
      <c r="AN149" s="7">
        <v>0</v>
      </c>
      <c r="AO149" s="240"/>
      <c r="AP149" s="7"/>
      <c r="AQ149" s="7"/>
      <c r="AR149" s="92"/>
      <c r="AS149" s="220"/>
    </row>
    <row r="150" spans="1:45" ht="12" thickBot="1">
      <c r="A150" s="287" t="s">
        <v>615</v>
      </c>
      <c r="B150" s="278" t="s">
        <v>14</v>
      </c>
      <c r="C150" s="257"/>
      <c r="D150" s="257"/>
      <c r="E150" s="15"/>
      <c r="F150" s="11">
        <f>SUM(F146:F149)</f>
        <v>116528</v>
      </c>
      <c r="G150" s="12">
        <f>SUM(G146:G149)</f>
        <v>0</v>
      </c>
      <c r="H150" s="241">
        <f>SUM(H146:H149)</f>
        <v>0.7</v>
      </c>
      <c r="I150" s="12">
        <f>SUM(I146:I149)</f>
        <v>0</v>
      </c>
      <c r="J150" s="12">
        <f>SUM(J146:J149)</f>
        <v>0</v>
      </c>
      <c r="K150" s="12"/>
      <c r="L150" s="218">
        <f>SUM(L146:L149)</f>
        <v>116528</v>
      </c>
      <c r="M150" s="334"/>
      <c r="N150" s="11">
        <f>SUM(N146:N149)</f>
        <v>0</v>
      </c>
      <c r="O150" s="12">
        <f>SUM(O146:O149)</f>
        <v>0</v>
      </c>
      <c r="P150" s="241">
        <f>SUM(P146:P149)</f>
        <v>0</v>
      </c>
      <c r="Q150" s="12">
        <f>SUM(Q146:Q149)</f>
        <v>0</v>
      </c>
      <c r="R150" s="12">
        <f>SUM(R146:R149)</f>
        <v>0</v>
      </c>
      <c r="S150" s="12"/>
      <c r="T150" s="363"/>
      <c r="U150" s="218">
        <f>SUM(U146:U149)</f>
        <v>0</v>
      </c>
      <c r="V150" s="334"/>
      <c r="W150" s="11">
        <f>SUM(W146:W149)</f>
        <v>0</v>
      </c>
      <c r="X150" s="12">
        <f>SUM(X146:X149)</f>
        <v>0</v>
      </c>
      <c r="Y150" s="241">
        <f>SUM(Y146:Y149)</f>
        <v>0</v>
      </c>
      <c r="Z150" s="12">
        <f>SUM(Z146:Z149)</f>
        <v>0</v>
      </c>
      <c r="AA150" s="12">
        <f>SUM(AA146:AA149)</f>
        <v>0</v>
      </c>
      <c r="AB150" s="12"/>
      <c r="AC150" s="218">
        <f>SUM(AC146:AC149)</f>
        <v>0</v>
      </c>
      <c r="AD150" s="334"/>
      <c r="AE150" s="11">
        <f>SUM(AE146:AE149)</f>
        <v>0</v>
      </c>
      <c r="AF150" s="12">
        <f>SUM(AF146:AF149)</f>
        <v>0</v>
      </c>
      <c r="AG150" s="241">
        <f>SUM(AG146:AG149)</f>
        <v>0</v>
      </c>
      <c r="AH150" s="12">
        <f>SUM(AH146:AH149)</f>
        <v>0</v>
      </c>
      <c r="AI150" s="12">
        <f>SUM(AI146:AI149)</f>
        <v>0</v>
      </c>
      <c r="AJ150" s="12"/>
      <c r="AK150" s="218">
        <f>SUM(AK146:AK149)</f>
        <v>0</v>
      </c>
      <c r="AL150" s="334"/>
      <c r="AM150" s="11">
        <f>SUM(AM146:AM149)</f>
        <v>0</v>
      </c>
      <c r="AN150" s="12">
        <f>SUM(AN146:AN149)</f>
        <v>0</v>
      </c>
      <c r="AO150" s="241">
        <f>SUM(AO146:AO149)</f>
        <v>0</v>
      </c>
      <c r="AP150" s="12">
        <f>SUM(AP146:AP149)</f>
        <v>0</v>
      </c>
      <c r="AQ150" s="12">
        <f>SUM(AQ146:AQ149)</f>
        <v>0</v>
      </c>
      <c r="AR150" s="12"/>
      <c r="AS150" s="218">
        <f>SUM(AS146:AS149)</f>
        <v>0</v>
      </c>
    </row>
    <row r="151" spans="1:45">
      <c r="A151" s="249"/>
      <c r="B151" s="279"/>
      <c r="C151" s="259"/>
      <c r="D151" s="259"/>
      <c r="E151" s="234"/>
      <c r="F151" s="227"/>
      <c r="G151" s="226"/>
      <c r="H151" s="242"/>
      <c r="I151" s="226"/>
      <c r="J151" s="226"/>
      <c r="K151" s="226"/>
      <c r="L151" s="228"/>
      <c r="M151" s="337"/>
      <c r="N151" s="227"/>
      <c r="O151" s="226"/>
      <c r="P151" s="242"/>
      <c r="Q151" s="226"/>
      <c r="R151" s="226"/>
      <c r="S151" s="226"/>
      <c r="T151" s="364"/>
      <c r="U151" s="228"/>
      <c r="V151" s="337"/>
      <c r="W151" s="227"/>
      <c r="X151" s="226"/>
      <c r="Y151" s="242"/>
      <c r="Z151" s="226"/>
      <c r="AA151" s="226"/>
      <c r="AB151" s="226"/>
      <c r="AC151" s="228"/>
      <c r="AD151" s="337"/>
      <c r="AE151" s="227"/>
      <c r="AF151" s="226"/>
      <c r="AG151" s="242"/>
      <c r="AH151" s="226"/>
      <c r="AI151" s="226"/>
      <c r="AJ151" s="226"/>
      <c r="AK151" s="228"/>
      <c r="AL151" s="337"/>
      <c r="AM151" s="227"/>
      <c r="AN151" s="226"/>
      <c r="AO151" s="242"/>
      <c r="AP151" s="226"/>
      <c r="AQ151" s="226"/>
      <c r="AR151" s="226"/>
      <c r="AS151" s="228"/>
    </row>
    <row r="152" spans="1:45" ht="12" customHeight="1">
      <c r="A152" s="5" t="s">
        <v>617</v>
      </c>
      <c r="B152" s="5" t="s">
        <v>15</v>
      </c>
      <c r="C152" s="5" t="s">
        <v>16</v>
      </c>
      <c r="D152" s="5" t="s">
        <v>638</v>
      </c>
      <c r="E152" s="5" t="s">
        <v>666</v>
      </c>
      <c r="F152" s="9">
        <v>21116</v>
      </c>
      <c r="G152" s="7">
        <v>1000</v>
      </c>
      <c r="H152" s="240">
        <v>0.1</v>
      </c>
      <c r="I152" s="7">
        <v>0</v>
      </c>
      <c r="J152" s="7">
        <v>0</v>
      </c>
      <c r="K152" s="92"/>
      <c r="L152" s="220">
        <f t="shared" ref="L152:L161" si="42">F152+G152+I152+J152</f>
        <v>22116</v>
      </c>
      <c r="M152" s="336"/>
      <c r="N152" s="9">
        <v>21749</v>
      </c>
      <c r="O152" s="7">
        <v>0</v>
      </c>
      <c r="P152" s="240">
        <v>0.1</v>
      </c>
      <c r="Q152" s="7">
        <v>0</v>
      </c>
      <c r="R152" s="7">
        <v>0</v>
      </c>
      <c r="S152" s="92"/>
      <c r="T152" s="362">
        <v>1</v>
      </c>
      <c r="U152" s="220">
        <f t="shared" ref="U152:U160" si="43">N152+O152+Q152+R152</f>
        <v>21749</v>
      </c>
      <c r="V152" s="336"/>
      <c r="W152" s="9">
        <v>22402</v>
      </c>
      <c r="X152" s="7">
        <v>0</v>
      </c>
      <c r="Y152" s="240">
        <v>0.1</v>
      </c>
      <c r="Z152" s="7">
        <v>0</v>
      </c>
      <c r="AA152" s="7">
        <v>0</v>
      </c>
      <c r="AB152" s="92"/>
      <c r="AC152" s="220">
        <f t="shared" ref="AC152:AC161" si="44">W152+X152+Z152+AA152</f>
        <v>22402</v>
      </c>
      <c r="AD152" s="336"/>
      <c r="AE152" s="9">
        <v>0</v>
      </c>
      <c r="AF152" s="7">
        <v>0</v>
      </c>
      <c r="AG152" s="240">
        <v>0</v>
      </c>
      <c r="AH152" s="7">
        <v>0</v>
      </c>
      <c r="AI152" s="7">
        <v>0</v>
      </c>
      <c r="AJ152" s="92"/>
      <c r="AK152" s="220">
        <f t="shared" ref="AK152:AK157" si="45">AE152+AF152+AH152+AI152</f>
        <v>0</v>
      </c>
      <c r="AL152" s="336"/>
      <c r="AM152" s="9">
        <v>0</v>
      </c>
      <c r="AN152" s="7">
        <v>0</v>
      </c>
      <c r="AO152" s="240">
        <v>0</v>
      </c>
      <c r="AP152" s="7">
        <v>0</v>
      </c>
      <c r="AQ152" s="7">
        <v>0</v>
      </c>
      <c r="AR152" s="92"/>
      <c r="AS152" s="220">
        <f t="shared" ref="AS152:AS161" si="46">AM152+AN152+AP152+AQ152</f>
        <v>0</v>
      </c>
    </row>
    <row r="153" spans="1:45" ht="12" customHeight="1">
      <c r="A153" s="5" t="s">
        <v>617</v>
      </c>
      <c r="B153" s="5" t="s">
        <v>618</v>
      </c>
      <c r="C153" s="5" t="s">
        <v>52</v>
      </c>
      <c r="D153" s="5" t="s">
        <v>653</v>
      </c>
      <c r="E153" s="5" t="s">
        <v>330</v>
      </c>
      <c r="F153" s="9">
        <v>43300</v>
      </c>
      <c r="G153" s="7">
        <v>500</v>
      </c>
      <c r="H153" s="240">
        <v>0.25</v>
      </c>
      <c r="I153" s="7">
        <v>0</v>
      </c>
      <c r="J153" s="7">
        <v>0</v>
      </c>
      <c r="K153" s="92"/>
      <c r="L153" s="220">
        <f t="shared" si="42"/>
        <v>43800</v>
      </c>
      <c r="M153" s="336"/>
      <c r="N153" s="9">
        <v>47000</v>
      </c>
      <c r="O153" s="245">
        <v>0</v>
      </c>
      <c r="P153" s="240">
        <v>0.25</v>
      </c>
      <c r="Q153" s="7">
        <v>0</v>
      </c>
      <c r="R153" s="7">
        <v>0</v>
      </c>
      <c r="S153" s="92"/>
      <c r="T153" s="362">
        <v>1</v>
      </c>
      <c r="U153" s="220">
        <f t="shared" si="43"/>
        <v>47000</v>
      </c>
      <c r="V153" s="336"/>
      <c r="W153" s="9">
        <v>0</v>
      </c>
      <c r="X153" s="245">
        <v>0</v>
      </c>
      <c r="Y153" s="240">
        <v>0</v>
      </c>
      <c r="Z153" s="7">
        <v>0</v>
      </c>
      <c r="AA153" s="7">
        <v>0</v>
      </c>
      <c r="AB153" s="92"/>
      <c r="AC153" s="220">
        <f t="shared" si="44"/>
        <v>0</v>
      </c>
      <c r="AD153" s="336"/>
      <c r="AE153" s="9">
        <v>0</v>
      </c>
      <c r="AF153" s="7">
        <v>0</v>
      </c>
      <c r="AG153" s="240">
        <v>0</v>
      </c>
      <c r="AH153" s="7">
        <v>0</v>
      </c>
      <c r="AI153" s="7">
        <v>0</v>
      </c>
      <c r="AJ153" s="92"/>
      <c r="AK153" s="220">
        <f t="shared" si="45"/>
        <v>0</v>
      </c>
      <c r="AL153" s="336"/>
      <c r="AM153" s="9">
        <v>0</v>
      </c>
      <c r="AN153" s="7">
        <v>0</v>
      </c>
      <c r="AO153" s="240">
        <v>0</v>
      </c>
      <c r="AP153" s="7">
        <v>0</v>
      </c>
      <c r="AQ153" s="7">
        <v>0</v>
      </c>
      <c r="AR153" s="92"/>
      <c r="AS153" s="220">
        <f t="shared" si="46"/>
        <v>0</v>
      </c>
    </row>
    <row r="154" spans="1:45" ht="12" customHeight="1">
      <c r="A154" s="5" t="s">
        <v>617</v>
      </c>
      <c r="B154" s="5" t="s">
        <v>619</v>
      </c>
      <c r="C154" s="5" t="s">
        <v>52</v>
      </c>
      <c r="D154" s="5" t="s">
        <v>653</v>
      </c>
      <c r="E154" s="5" t="s">
        <v>666</v>
      </c>
      <c r="F154" s="9">
        <v>40200</v>
      </c>
      <c r="G154" s="7">
        <v>0</v>
      </c>
      <c r="H154" s="240">
        <v>0.5</v>
      </c>
      <c r="I154" s="7">
        <v>0</v>
      </c>
      <c r="J154" s="7">
        <v>0</v>
      </c>
      <c r="K154" s="92"/>
      <c r="L154" s="220">
        <f t="shared" si="42"/>
        <v>40200</v>
      </c>
      <c r="M154" s="336"/>
      <c r="N154" s="9">
        <v>21592</v>
      </c>
      <c r="O154" s="7">
        <v>0</v>
      </c>
      <c r="P154" s="240">
        <v>0.25</v>
      </c>
      <c r="Q154" s="7">
        <v>0</v>
      </c>
      <c r="R154" s="7">
        <v>0</v>
      </c>
      <c r="S154" s="92"/>
      <c r="T154" s="362">
        <v>1</v>
      </c>
      <c r="U154" s="220">
        <f t="shared" si="43"/>
        <v>21592</v>
      </c>
      <c r="V154" s="336"/>
      <c r="W154" s="9">
        <v>0</v>
      </c>
      <c r="X154" s="7">
        <v>0</v>
      </c>
      <c r="Y154" s="240">
        <v>0</v>
      </c>
      <c r="Z154" s="7">
        <v>0</v>
      </c>
      <c r="AA154" s="7">
        <v>0</v>
      </c>
      <c r="AB154" s="92"/>
      <c r="AC154" s="220">
        <f t="shared" si="44"/>
        <v>0</v>
      </c>
      <c r="AD154" s="336"/>
      <c r="AE154" s="9">
        <v>0</v>
      </c>
      <c r="AF154" s="7">
        <v>0</v>
      </c>
      <c r="AG154" s="240">
        <v>0</v>
      </c>
      <c r="AH154" s="7">
        <v>0</v>
      </c>
      <c r="AI154" s="7">
        <v>0</v>
      </c>
      <c r="AJ154" s="92"/>
      <c r="AK154" s="220">
        <f t="shared" si="45"/>
        <v>0</v>
      </c>
      <c r="AL154" s="336"/>
      <c r="AM154" s="9">
        <v>0</v>
      </c>
      <c r="AN154" s="7">
        <v>0</v>
      </c>
      <c r="AO154" s="240">
        <v>0</v>
      </c>
      <c r="AP154" s="7">
        <v>0</v>
      </c>
      <c r="AQ154" s="7">
        <v>0</v>
      </c>
      <c r="AR154" s="92"/>
      <c r="AS154" s="220">
        <f t="shared" si="46"/>
        <v>0</v>
      </c>
    </row>
    <row r="155" spans="1:45" ht="12" customHeight="1">
      <c r="A155" s="5" t="s">
        <v>617</v>
      </c>
      <c r="B155" s="5" t="s">
        <v>8</v>
      </c>
      <c r="C155" s="5" t="s">
        <v>9</v>
      </c>
      <c r="D155" s="5" t="s">
        <v>654</v>
      </c>
      <c r="E155" s="5" t="s">
        <v>666</v>
      </c>
      <c r="F155" s="9">
        <v>52097</v>
      </c>
      <c r="G155" s="7">
        <v>0</v>
      </c>
      <c r="H155" s="240">
        <v>0.25</v>
      </c>
      <c r="I155" s="7">
        <v>0</v>
      </c>
      <c r="J155" s="7">
        <v>0</v>
      </c>
      <c r="K155" s="92"/>
      <c r="L155" s="220">
        <f t="shared" si="42"/>
        <v>52097</v>
      </c>
      <c r="M155" s="336"/>
      <c r="N155" s="9">
        <v>54702</v>
      </c>
      <c r="O155" s="7">
        <v>0</v>
      </c>
      <c r="P155" s="240">
        <v>0.25</v>
      </c>
      <c r="Q155" s="7">
        <v>0</v>
      </c>
      <c r="R155" s="7">
        <v>0</v>
      </c>
      <c r="S155" s="92"/>
      <c r="T155" s="362">
        <v>1</v>
      </c>
      <c r="U155" s="220">
        <f t="shared" si="43"/>
        <v>54702</v>
      </c>
      <c r="V155" s="336"/>
      <c r="W155" s="9">
        <v>57438</v>
      </c>
      <c r="X155" s="7">
        <v>0</v>
      </c>
      <c r="Y155" s="240">
        <v>0.25</v>
      </c>
      <c r="Z155" s="7">
        <v>0</v>
      </c>
      <c r="AA155" s="7">
        <v>0</v>
      </c>
      <c r="AB155" s="92"/>
      <c r="AC155" s="220">
        <f t="shared" si="44"/>
        <v>57438</v>
      </c>
      <c r="AD155" s="336"/>
      <c r="AE155" s="9">
        <v>0</v>
      </c>
      <c r="AF155" s="7">
        <v>0</v>
      </c>
      <c r="AG155" s="240">
        <v>0</v>
      </c>
      <c r="AH155" s="7">
        <v>0</v>
      </c>
      <c r="AI155" s="7">
        <v>0</v>
      </c>
      <c r="AJ155" s="92"/>
      <c r="AK155" s="220">
        <f t="shared" si="45"/>
        <v>0</v>
      </c>
      <c r="AL155" s="336"/>
      <c r="AM155" s="9">
        <v>0</v>
      </c>
      <c r="AN155" s="7">
        <v>0</v>
      </c>
      <c r="AO155" s="240">
        <v>0</v>
      </c>
      <c r="AP155" s="7">
        <v>0</v>
      </c>
      <c r="AQ155" s="7">
        <v>0</v>
      </c>
      <c r="AR155" s="92"/>
      <c r="AS155" s="220">
        <f t="shared" si="46"/>
        <v>0</v>
      </c>
    </row>
    <row r="156" spans="1:45" ht="12" customHeight="1">
      <c r="A156" s="5" t="s">
        <v>617</v>
      </c>
      <c r="B156" s="5" t="s">
        <v>621</v>
      </c>
      <c r="C156" s="5" t="s">
        <v>242</v>
      </c>
      <c r="D156" s="5" t="s">
        <v>655</v>
      </c>
      <c r="E156" s="5" t="s">
        <v>330</v>
      </c>
      <c r="F156" s="9">
        <v>44462</v>
      </c>
      <c r="G156" s="7">
        <v>500</v>
      </c>
      <c r="H156" s="240">
        <v>0.25</v>
      </c>
      <c r="I156" s="7">
        <v>0</v>
      </c>
      <c r="J156" s="7">
        <v>0</v>
      </c>
      <c r="K156" s="92"/>
      <c r="L156" s="220">
        <f t="shared" si="42"/>
        <v>44962</v>
      </c>
      <c r="M156" s="336"/>
      <c r="N156" s="9">
        <v>0</v>
      </c>
      <c r="O156" s="7">
        <v>3000</v>
      </c>
      <c r="P156" s="240">
        <v>0</v>
      </c>
      <c r="Q156" s="7">
        <v>5000</v>
      </c>
      <c r="R156" s="7">
        <v>0</v>
      </c>
      <c r="S156" s="92"/>
      <c r="T156" s="369">
        <v>0.88600000000000001</v>
      </c>
      <c r="U156" s="220">
        <f>(N156+O156+Q156+R156)*T156</f>
        <v>7088</v>
      </c>
      <c r="V156" s="336"/>
      <c r="W156" s="9">
        <v>0</v>
      </c>
      <c r="X156" s="7">
        <v>0</v>
      </c>
      <c r="Y156" s="240">
        <v>0</v>
      </c>
      <c r="Z156" s="7">
        <v>0</v>
      </c>
      <c r="AA156" s="7">
        <v>0</v>
      </c>
      <c r="AB156" s="92"/>
      <c r="AC156" s="220">
        <f t="shared" si="44"/>
        <v>0</v>
      </c>
      <c r="AD156" s="336"/>
      <c r="AE156" s="9">
        <v>0</v>
      </c>
      <c r="AF156" s="7">
        <v>0</v>
      </c>
      <c r="AG156" s="240">
        <v>0</v>
      </c>
      <c r="AH156" s="7">
        <v>0</v>
      </c>
      <c r="AI156" s="7">
        <v>0</v>
      </c>
      <c r="AJ156" s="92"/>
      <c r="AK156" s="220">
        <f t="shared" si="45"/>
        <v>0</v>
      </c>
      <c r="AL156" s="336"/>
      <c r="AM156" s="9">
        <v>0</v>
      </c>
      <c r="AN156" s="7">
        <v>0</v>
      </c>
      <c r="AO156" s="240">
        <v>0</v>
      </c>
      <c r="AP156" s="7">
        <v>0</v>
      </c>
      <c r="AQ156" s="7">
        <v>0</v>
      </c>
      <c r="AR156" s="92"/>
      <c r="AS156" s="220">
        <f t="shared" si="46"/>
        <v>0</v>
      </c>
    </row>
    <row r="157" spans="1:45" ht="12" customHeight="1">
      <c r="A157" s="5" t="s">
        <v>617</v>
      </c>
      <c r="B157" s="5" t="s">
        <v>723</v>
      </c>
      <c r="C157" s="5" t="s">
        <v>52</v>
      </c>
      <c r="D157" s="5" t="s">
        <v>653</v>
      </c>
      <c r="E157" s="5" t="s">
        <v>666</v>
      </c>
      <c r="F157" s="9"/>
      <c r="G157" s="7"/>
      <c r="H157" s="240"/>
      <c r="I157" s="7"/>
      <c r="J157" s="7"/>
      <c r="K157" s="92"/>
      <c r="L157" s="220"/>
      <c r="M157" s="336"/>
      <c r="N157" s="9">
        <v>38720</v>
      </c>
      <c r="O157" s="7">
        <v>0</v>
      </c>
      <c r="P157" s="240">
        <v>0.26730999999999999</v>
      </c>
      <c r="Q157" s="7">
        <v>0</v>
      </c>
      <c r="R157" s="7">
        <v>0</v>
      </c>
      <c r="S157" s="92"/>
      <c r="T157" s="369">
        <v>1</v>
      </c>
      <c r="U157" s="220">
        <f>(N157+O157+Q157+R157)*T157</f>
        <v>38720</v>
      </c>
      <c r="V157" s="336"/>
      <c r="W157" s="9">
        <v>0</v>
      </c>
      <c r="X157" s="7">
        <v>0</v>
      </c>
      <c r="Y157" s="240">
        <v>0</v>
      </c>
      <c r="Z157" s="7">
        <v>0</v>
      </c>
      <c r="AA157" s="7">
        <v>0</v>
      </c>
      <c r="AB157" s="92"/>
      <c r="AC157" s="220">
        <f t="shared" si="44"/>
        <v>0</v>
      </c>
      <c r="AD157" s="336"/>
      <c r="AE157" s="9">
        <v>0</v>
      </c>
      <c r="AF157" s="7">
        <v>0</v>
      </c>
      <c r="AG157" s="240">
        <v>0</v>
      </c>
      <c r="AH157" s="7">
        <v>0</v>
      </c>
      <c r="AI157" s="7">
        <v>0</v>
      </c>
      <c r="AJ157" s="92"/>
      <c r="AK157" s="220">
        <f t="shared" si="45"/>
        <v>0</v>
      </c>
      <c r="AL157" s="336"/>
      <c r="AM157" s="9">
        <v>0</v>
      </c>
      <c r="AN157" s="7">
        <v>0</v>
      </c>
      <c r="AO157" s="240">
        <v>0</v>
      </c>
      <c r="AP157" s="7">
        <v>0</v>
      </c>
      <c r="AQ157" s="7">
        <v>0</v>
      </c>
      <c r="AR157" s="92"/>
      <c r="AS157" s="220">
        <f t="shared" si="46"/>
        <v>0</v>
      </c>
    </row>
    <row r="158" spans="1:45" ht="12" customHeight="1">
      <c r="A158" s="5" t="s">
        <v>617</v>
      </c>
      <c r="B158" s="5" t="s">
        <v>622</v>
      </c>
      <c r="C158" s="5" t="s">
        <v>45</v>
      </c>
      <c r="D158" s="5" t="s">
        <v>656</v>
      </c>
      <c r="E158" s="5" t="s">
        <v>666</v>
      </c>
      <c r="F158" s="9">
        <v>25371</v>
      </c>
      <c r="G158" s="7">
        <v>1000</v>
      </c>
      <c r="H158" s="240">
        <v>0.2</v>
      </c>
      <c r="I158" s="7">
        <v>0</v>
      </c>
      <c r="J158" s="7">
        <v>0</v>
      </c>
      <c r="K158" s="92"/>
      <c r="L158" s="220">
        <f t="shared" si="42"/>
        <v>26371</v>
      </c>
      <c r="M158" s="336"/>
      <c r="N158" s="9">
        <v>32599</v>
      </c>
      <c r="O158" s="7">
        <v>1000</v>
      </c>
      <c r="P158" s="240">
        <v>0.24</v>
      </c>
      <c r="Q158" s="7">
        <v>0</v>
      </c>
      <c r="R158" s="7">
        <v>0</v>
      </c>
      <c r="S158" s="92"/>
      <c r="T158" s="362">
        <v>1</v>
      </c>
      <c r="U158" s="220">
        <f t="shared" si="43"/>
        <v>33599</v>
      </c>
      <c r="V158" s="336"/>
      <c r="W158" s="9">
        <v>0</v>
      </c>
      <c r="X158" s="7">
        <v>0</v>
      </c>
      <c r="Y158" s="240">
        <v>0</v>
      </c>
      <c r="Z158" s="7">
        <v>0</v>
      </c>
      <c r="AA158" s="7">
        <v>0</v>
      </c>
      <c r="AB158" s="92"/>
      <c r="AC158" s="220">
        <f t="shared" si="44"/>
        <v>0</v>
      </c>
      <c r="AD158" s="336"/>
      <c r="AE158" s="9">
        <v>16667</v>
      </c>
      <c r="AF158" s="7">
        <v>0</v>
      </c>
      <c r="AG158" s="240">
        <v>0.1</v>
      </c>
      <c r="AH158" s="7">
        <v>0</v>
      </c>
      <c r="AI158" s="7">
        <v>0</v>
      </c>
      <c r="AJ158" s="92"/>
      <c r="AK158" s="220">
        <f t="shared" ref="AK158:AK161" si="47">AE158+AF158+AH158+AI158</f>
        <v>16667</v>
      </c>
      <c r="AL158" s="336"/>
      <c r="AM158" s="9">
        <v>0</v>
      </c>
      <c r="AN158" s="7">
        <v>0</v>
      </c>
      <c r="AO158" s="240">
        <v>0.1</v>
      </c>
      <c r="AP158" s="7">
        <v>0</v>
      </c>
      <c r="AQ158" s="7">
        <v>0</v>
      </c>
      <c r="AR158" s="92"/>
      <c r="AS158" s="220">
        <f t="shared" si="46"/>
        <v>0</v>
      </c>
    </row>
    <row r="159" spans="1:45" ht="12" customHeight="1">
      <c r="A159" s="5" t="s">
        <v>617</v>
      </c>
      <c r="B159" s="5" t="s">
        <v>623</v>
      </c>
      <c r="C159" s="5" t="s">
        <v>45</v>
      </c>
      <c r="D159" s="5" t="s">
        <v>656</v>
      </c>
      <c r="E159" s="5" t="s">
        <v>666</v>
      </c>
      <c r="F159" s="9">
        <v>48768</v>
      </c>
      <c r="G159" s="7">
        <v>1000</v>
      </c>
      <c r="H159" s="240">
        <v>0.45</v>
      </c>
      <c r="I159" s="7">
        <v>0</v>
      </c>
      <c r="J159" s="7">
        <v>0</v>
      </c>
      <c r="K159" s="92"/>
      <c r="L159" s="220">
        <f t="shared" si="42"/>
        <v>49768</v>
      </c>
      <c r="M159" s="336"/>
      <c r="N159" s="9">
        <v>28607</v>
      </c>
      <c r="O159" s="7">
        <v>1000</v>
      </c>
      <c r="P159" s="240">
        <v>0.25</v>
      </c>
      <c r="Q159" s="7">
        <v>0</v>
      </c>
      <c r="R159" s="7">
        <v>0</v>
      </c>
      <c r="S159" s="92"/>
      <c r="T159" s="362">
        <v>1</v>
      </c>
      <c r="U159" s="220">
        <f t="shared" si="43"/>
        <v>29607</v>
      </c>
      <c r="V159" s="336"/>
      <c r="W159" s="9">
        <v>12131</v>
      </c>
      <c r="X159" s="7">
        <v>1000</v>
      </c>
      <c r="Y159" s="240">
        <v>0.1</v>
      </c>
      <c r="Z159" s="7">
        <v>0</v>
      </c>
      <c r="AA159" s="7">
        <v>0</v>
      </c>
      <c r="AB159" s="92"/>
      <c r="AC159" s="220">
        <f t="shared" si="44"/>
        <v>13131</v>
      </c>
      <c r="AD159" s="336"/>
      <c r="AE159" s="9">
        <v>0</v>
      </c>
      <c r="AF159" s="7">
        <v>0</v>
      </c>
      <c r="AG159" s="240">
        <v>0</v>
      </c>
      <c r="AH159" s="7">
        <v>0</v>
      </c>
      <c r="AI159" s="7">
        <v>0</v>
      </c>
      <c r="AJ159" s="92"/>
      <c r="AK159" s="220">
        <f t="shared" si="47"/>
        <v>0</v>
      </c>
      <c r="AL159" s="336"/>
      <c r="AM159" s="9">
        <v>0</v>
      </c>
      <c r="AN159" s="7">
        <v>0</v>
      </c>
      <c r="AO159" s="240">
        <v>0</v>
      </c>
      <c r="AP159" s="7">
        <v>0</v>
      </c>
      <c r="AQ159" s="7">
        <v>0</v>
      </c>
      <c r="AR159" s="92"/>
      <c r="AS159" s="220">
        <f t="shared" si="46"/>
        <v>0</v>
      </c>
    </row>
    <row r="160" spans="1:45" ht="12" customHeight="1">
      <c r="A160" s="5" t="s">
        <v>617</v>
      </c>
      <c r="B160" s="5" t="s">
        <v>73</v>
      </c>
      <c r="C160" s="5" t="s">
        <v>45</v>
      </c>
      <c r="D160" s="5" t="s">
        <v>656</v>
      </c>
      <c r="E160" s="5" t="s">
        <v>330</v>
      </c>
      <c r="F160" s="9">
        <v>42072</v>
      </c>
      <c r="G160" s="7">
        <v>1000</v>
      </c>
      <c r="H160" s="240">
        <v>0.2</v>
      </c>
      <c r="I160" s="7">
        <v>0</v>
      </c>
      <c r="J160" s="7">
        <v>0</v>
      </c>
      <c r="K160" s="92"/>
      <c r="L160" s="220">
        <f t="shared" si="42"/>
        <v>43072</v>
      </c>
      <c r="M160" s="336"/>
      <c r="N160" s="9">
        <v>55500</v>
      </c>
      <c r="O160" s="7">
        <v>1000</v>
      </c>
      <c r="P160" s="240">
        <v>0.25</v>
      </c>
      <c r="Q160" s="7">
        <v>0</v>
      </c>
      <c r="R160" s="7">
        <v>0</v>
      </c>
      <c r="S160" s="92"/>
      <c r="T160" s="362">
        <v>1</v>
      </c>
      <c r="U160" s="220">
        <f t="shared" si="43"/>
        <v>56500</v>
      </c>
      <c r="V160" s="336"/>
      <c r="W160" s="9">
        <v>58500</v>
      </c>
      <c r="X160" s="7">
        <v>2000</v>
      </c>
      <c r="Y160" s="240">
        <v>0.25</v>
      </c>
      <c r="Z160" s="7">
        <v>8000</v>
      </c>
      <c r="AA160" s="7">
        <v>0</v>
      </c>
      <c r="AB160" s="92"/>
      <c r="AC160" s="220">
        <f t="shared" si="44"/>
        <v>68500</v>
      </c>
      <c r="AD160" s="336"/>
      <c r="AE160" s="9">
        <v>8333</v>
      </c>
      <c r="AF160" s="7">
        <v>0</v>
      </c>
      <c r="AG160" s="240">
        <v>0.05</v>
      </c>
      <c r="AH160" s="7">
        <v>0</v>
      </c>
      <c r="AI160" s="7">
        <v>0</v>
      </c>
      <c r="AJ160" s="92"/>
      <c r="AK160" s="220">
        <f t="shared" si="47"/>
        <v>8333</v>
      </c>
      <c r="AL160" s="336"/>
      <c r="AM160" s="9">
        <v>0</v>
      </c>
      <c r="AN160" s="7">
        <v>0</v>
      </c>
      <c r="AO160" s="240">
        <v>0.05</v>
      </c>
      <c r="AP160" s="7">
        <v>0</v>
      </c>
      <c r="AQ160" s="7">
        <v>0</v>
      </c>
      <c r="AR160" s="92"/>
      <c r="AS160" s="220">
        <f t="shared" si="46"/>
        <v>0</v>
      </c>
    </row>
    <row r="161" spans="1:45" ht="12" customHeight="1">
      <c r="A161" s="5" t="s">
        <v>617</v>
      </c>
      <c r="B161" s="5" t="s">
        <v>620</v>
      </c>
      <c r="C161" s="5" t="s">
        <v>200</v>
      </c>
      <c r="D161" s="5" t="s">
        <v>657</v>
      </c>
      <c r="E161" s="5" t="s">
        <v>330</v>
      </c>
      <c r="F161" s="9">
        <v>119490</v>
      </c>
      <c r="G161" s="7">
        <v>3000</v>
      </c>
      <c r="H161" s="240">
        <v>0.65</v>
      </c>
      <c r="I161" s="7"/>
      <c r="J161" s="7"/>
      <c r="K161" s="92"/>
      <c r="L161" s="220">
        <f t="shared" si="42"/>
        <v>122490</v>
      </c>
      <c r="M161" s="336"/>
      <c r="N161" s="9">
        <v>123996</v>
      </c>
      <c r="O161" s="7">
        <v>3000</v>
      </c>
      <c r="P161" s="240">
        <v>0.65</v>
      </c>
      <c r="Q161" s="7"/>
      <c r="R161" s="7"/>
      <c r="S161" s="92"/>
      <c r="T161" s="369">
        <v>0.88600000000000001</v>
      </c>
      <c r="U161" s="220">
        <f>(N161+O161+Q161+R161)*T161</f>
        <v>112518.45600000001</v>
      </c>
      <c r="V161" s="336"/>
      <c r="W161" s="9">
        <v>76648</v>
      </c>
      <c r="X161" s="7">
        <v>3000</v>
      </c>
      <c r="Y161" s="240">
        <v>0.4</v>
      </c>
      <c r="Z161" s="7">
        <v>0</v>
      </c>
      <c r="AA161" s="7">
        <v>0</v>
      </c>
      <c r="AB161" s="92"/>
      <c r="AC161" s="220">
        <f t="shared" si="44"/>
        <v>79648</v>
      </c>
      <c r="AD161" s="336"/>
      <c r="AE161" s="9">
        <v>0</v>
      </c>
      <c r="AF161" s="7">
        <v>0</v>
      </c>
      <c r="AG161" s="240">
        <v>0</v>
      </c>
      <c r="AH161" s="7">
        <v>0</v>
      </c>
      <c r="AI161" s="7">
        <v>0</v>
      </c>
      <c r="AJ161" s="92"/>
      <c r="AK161" s="220">
        <f t="shared" si="47"/>
        <v>0</v>
      </c>
      <c r="AL161" s="336"/>
      <c r="AM161" s="9">
        <v>0</v>
      </c>
      <c r="AN161" s="7">
        <v>0</v>
      </c>
      <c r="AO161" s="240">
        <v>0</v>
      </c>
      <c r="AP161" s="7">
        <v>0</v>
      </c>
      <c r="AQ161" s="7">
        <v>0</v>
      </c>
      <c r="AR161" s="92"/>
      <c r="AS161" s="220">
        <f t="shared" si="46"/>
        <v>0</v>
      </c>
    </row>
    <row r="162" spans="1:45" ht="12" customHeight="1" thickBot="1">
      <c r="A162" s="546"/>
      <c r="B162" s="546"/>
      <c r="C162" s="546"/>
      <c r="D162" s="546"/>
      <c r="E162" s="546"/>
      <c r="F162" s="9"/>
      <c r="G162" s="502"/>
      <c r="H162" s="503"/>
      <c r="I162" s="502"/>
      <c r="J162" s="502"/>
      <c r="K162" s="547"/>
      <c r="L162" s="504"/>
      <c r="M162" s="340"/>
      <c r="N162" s="501"/>
      <c r="O162" s="502"/>
      <c r="P162" s="503"/>
      <c r="Q162" s="502"/>
      <c r="R162" s="502"/>
      <c r="S162" s="547"/>
      <c r="T162" s="548"/>
      <c r="U162" s="504"/>
      <c r="V162" s="340"/>
      <c r="W162" s="9"/>
      <c r="X162" s="502"/>
      <c r="Y162" s="503"/>
      <c r="Z162" s="502"/>
      <c r="AA162" s="502"/>
      <c r="AB162" s="547"/>
      <c r="AC162" s="504"/>
      <c r="AD162" s="340"/>
      <c r="AE162" s="9"/>
      <c r="AF162" s="502"/>
      <c r="AG162" s="503"/>
      <c r="AH162" s="502"/>
      <c r="AI162" s="502"/>
      <c r="AJ162" s="547"/>
      <c r="AK162" s="504"/>
      <c r="AL162" s="340"/>
      <c r="AM162" s="9"/>
      <c r="AN162" s="502"/>
      <c r="AO162" s="503"/>
      <c r="AP162" s="502"/>
      <c r="AQ162" s="502"/>
      <c r="AR162" s="547"/>
      <c r="AS162" s="504"/>
    </row>
    <row r="163" spans="1:45" ht="12" customHeight="1" thickBot="1">
      <c r="A163" s="286" t="s">
        <v>617</v>
      </c>
      <c r="B163" s="282" t="s">
        <v>14</v>
      </c>
      <c r="C163" s="283"/>
      <c r="D163" s="257"/>
      <c r="E163" s="10"/>
      <c r="F163" s="11">
        <f>SUM(F152:F161)</f>
        <v>436876</v>
      </c>
      <c r="G163" s="12">
        <f>SUM(G152:G161)</f>
        <v>8000</v>
      </c>
      <c r="H163" s="241">
        <f>SUM(H152:H161)</f>
        <v>2.85</v>
      </c>
      <c r="I163" s="12">
        <f>SUM(I152:I161)</f>
        <v>0</v>
      </c>
      <c r="J163" s="12">
        <f>SUM(J152:J161)</f>
        <v>0</v>
      </c>
      <c r="K163" s="12"/>
      <c r="L163" s="218">
        <f>SUM(L152:L161)</f>
        <v>444876</v>
      </c>
      <c r="M163" s="334"/>
      <c r="N163" s="11">
        <f>SUM(N152:N161)</f>
        <v>424465</v>
      </c>
      <c r="O163" s="12">
        <f>SUM(O152:O161)</f>
        <v>9000</v>
      </c>
      <c r="P163" s="241">
        <f>SUM(P152:P161)</f>
        <v>2.5073099999999999</v>
      </c>
      <c r="Q163" s="12">
        <f>SUM(Q152:Q161)</f>
        <v>5000</v>
      </c>
      <c r="R163" s="12">
        <f>SUM(R152:R161)</f>
        <v>0</v>
      </c>
      <c r="S163" s="12"/>
      <c r="T163" s="363"/>
      <c r="U163" s="218">
        <f>SUM(U152:U161)</f>
        <v>423075.45600000001</v>
      </c>
      <c r="V163" s="334"/>
      <c r="W163" s="11">
        <f>SUM(W152:W161)</f>
        <v>227119</v>
      </c>
      <c r="X163" s="12">
        <f>SUM(X152:X161)</f>
        <v>6000</v>
      </c>
      <c r="Y163" s="241">
        <f>SUM(Y152:Y161)</f>
        <v>1.1000000000000001</v>
      </c>
      <c r="Z163" s="12">
        <f>SUM(Z152:Z161)</f>
        <v>8000</v>
      </c>
      <c r="AA163" s="12">
        <f>SUM(AA152:AA161)</f>
        <v>0</v>
      </c>
      <c r="AB163" s="12"/>
      <c r="AC163" s="218">
        <f>SUM(AC152:AC161)</f>
        <v>241119</v>
      </c>
      <c r="AD163" s="334"/>
      <c r="AE163" s="11">
        <f>SUM(AE152:AE161)</f>
        <v>25000</v>
      </c>
      <c r="AF163" s="12">
        <f>SUM(AF152:AF161)</f>
        <v>0</v>
      </c>
      <c r="AG163" s="241">
        <f>SUM(AG152:AG161)</f>
        <v>0.15000000000000002</v>
      </c>
      <c r="AH163" s="12">
        <f>SUM(AH152:AH161)</f>
        <v>0</v>
      </c>
      <c r="AI163" s="12">
        <f>SUM(AI152:AI161)</f>
        <v>0</v>
      </c>
      <c r="AJ163" s="12"/>
      <c r="AK163" s="218">
        <f>SUM(AK152:AK161)</f>
        <v>25000</v>
      </c>
      <c r="AL163" s="334"/>
      <c r="AM163" s="11">
        <f>SUM(AM152:AM161)</f>
        <v>0</v>
      </c>
      <c r="AN163" s="12">
        <f>SUM(AN152:AN161)</f>
        <v>0</v>
      </c>
      <c r="AO163" s="241">
        <f>SUM(AO152:AO161)</f>
        <v>0.15000000000000002</v>
      </c>
      <c r="AP163" s="12">
        <f>SUM(AP152:AP161)</f>
        <v>0</v>
      </c>
      <c r="AQ163" s="12">
        <f>SUM(AQ152:AQ161)</f>
        <v>0</v>
      </c>
      <c r="AR163" s="12"/>
      <c r="AS163" s="218">
        <f>SUM(AS152:AS161)</f>
        <v>0</v>
      </c>
    </row>
    <row r="164" spans="1:45" ht="12" customHeight="1">
      <c r="A164" s="249"/>
      <c r="B164" s="279"/>
      <c r="C164" s="259"/>
      <c r="D164" s="259"/>
      <c r="E164" s="229"/>
      <c r="F164" s="227"/>
      <c r="G164" s="226"/>
      <c r="H164" s="242"/>
      <c r="I164" s="226"/>
      <c r="J164" s="226"/>
      <c r="K164" s="226"/>
      <c r="L164" s="228"/>
      <c r="M164" s="337"/>
      <c r="N164" s="227"/>
      <c r="O164" s="226"/>
      <c r="P164" s="242"/>
      <c r="Q164" s="226"/>
      <c r="R164" s="226"/>
      <c r="S164" s="226"/>
      <c r="T164" s="364"/>
      <c r="U164" s="228"/>
      <c r="V164" s="337"/>
      <c r="W164" s="227"/>
      <c r="X164" s="226"/>
      <c r="Y164" s="242"/>
      <c r="Z164" s="226"/>
      <c r="AA164" s="226"/>
      <c r="AB164" s="226"/>
      <c r="AC164" s="228"/>
      <c r="AD164" s="337"/>
      <c r="AE164" s="227"/>
      <c r="AF164" s="7">
        <v>0</v>
      </c>
      <c r="AG164" s="242"/>
      <c r="AH164" s="226"/>
      <c r="AI164" s="226"/>
      <c r="AJ164" s="226"/>
      <c r="AK164" s="228"/>
      <c r="AL164" s="337"/>
      <c r="AM164" s="227"/>
      <c r="AN164" s="7">
        <v>0</v>
      </c>
      <c r="AO164" s="242"/>
      <c r="AP164" s="226"/>
      <c r="AQ164" s="226"/>
      <c r="AR164" s="226"/>
      <c r="AS164" s="228"/>
    </row>
    <row r="165" spans="1:45" ht="12" customHeight="1">
      <c r="A165" s="5" t="s">
        <v>624</v>
      </c>
      <c r="B165" s="5" t="s">
        <v>625</v>
      </c>
      <c r="C165" s="5" t="s">
        <v>200</v>
      </c>
      <c r="D165" s="5" t="s">
        <v>657</v>
      </c>
      <c r="E165" s="5" t="s">
        <v>26</v>
      </c>
      <c r="F165" s="9">
        <v>79240</v>
      </c>
      <c r="G165" s="7">
        <v>2000</v>
      </c>
      <c r="H165" s="240">
        <v>0.67</v>
      </c>
      <c r="I165" s="7">
        <v>0</v>
      </c>
      <c r="J165" s="7">
        <v>0</v>
      </c>
      <c r="K165" s="92"/>
      <c r="L165" s="220">
        <f>F165+G165+I165+J165</f>
        <v>81240</v>
      </c>
      <c r="M165" s="336"/>
      <c r="N165" s="9">
        <v>92411</v>
      </c>
      <c r="O165" s="7">
        <v>2000</v>
      </c>
      <c r="P165" s="240">
        <v>0.75</v>
      </c>
      <c r="Q165" s="7">
        <v>0</v>
      </c>
      <c r="R165" s="7">
        <v>0</v>
      </c>
      <c r="S165" s="92"/>
      <c r="T165" s="369">
        <v>0.88600000000000001</v>
      </c>
      <c r="U165" s="220">
        <f>(N165+O165+Q165+R165)*T165</f>
        <v>83648.146000000008</v>
      </c>
      <c r="V165" s="336"/>
      <c r="W165" s="9">
        <v>60034</v>
      </c>
      <c r="X165" s="7">
        <v>3000</v>
      </c>
      <c r="Y165" s="240">
        <v>0.5</v>
      </c>
      <c r="Z165" s="7">
        <v>0</v>
      </c>
      <c r="AA165" s="7">
        <v>0</v>
      </c>
      <c r="AB165" s="92"/>
      <c r="AC165" s="220">
        <f>W165+X165+Z165+AA165</f>
        <v>63034</v>
      </c>
      <c r="AD165" s="336"/>
      <c r="AE165" s="9">
        <v>135474</v>
      </c>
      <c r="AF165" s="7">
        <v>0</v>
      </c>
      <c r="AG165" s="240">
        <v>0.77</v>
      </c>
      <c r="AH165" s="7">
        <v>0</v>
      </c>
      <c r="AI165" s="7">
        <v>0</v>
      </c>
      <c r="AJ165" s="92"/>
      <c r="AK165" s="220">
        <f>AE165+AF165+AH165+AI165</f>
        <v>135474</v>
      </c>
      <c r="AL165" s="336"/>
      <c r="AM165" s="9">
        <v>0</v>
      </c>
      <c r="AN165" s="7">
        <v>0</v>
      </c>
      <c r="AO165" s="240">
        <v>0</v>
      </c>
      <c r="AP165" s="7">
        <v>0</v>
      </c>
      <c r="AQ165" s="7">
        <v>0</v>
      </c>
      <c r="AR165" s="92"/>
      <c r="AS165" s="220">
        <f>AM165+AN165+AP165+AQ165</f>
        <v>0</v>
      </c>
    </row>
    <row r="166" spans="1:45" ht="12" customHeight="1">
      <c r="A166" s="5" t="s">
        <v>624</v>
      </c>
      <c r="B166" s="5" t="s">
        <v>626</v>
      </c>
      <c r="C166" s="5" t="s">
        <v>200</v>
      </c>
      <c r="D166" s="5" t="s">
        <v>657</v>
      </c>
      <c r="E166" s="5" t="s">
        <v>661</v>
      </c>
      <c r="F166" s="9">
        <v>25732</v>
      </c>
      <c r="G166" s="7">
        <v>1120</v>
      </c>
      <c r="H166" s="240">
        <v>0.32</v>
      </c>
      <c r="I166" s="7">
        <v>0</v>
      </c>
      <c r="J166" s="7">
        <v>0</v>
      </c>
      <c r="K166" s="92"/>
      <c r="L166" s="220">
        <f>F166+G166+I166+J166</f>
        <v>26852</v>
      </c>
      <c r="M166" s="336"/>
      <c r="N166" s="9">
        <v>27443</v>
      </c>
      <c r="O166" s="7">
        <v>2000</v>
      </c>
      <c r="P166" s="240">
        <v>0.3</v>
      </c>
      <c r="Q166" s="7">
        <v>0</v>
      </c>
      <c r="R166" s="7">
        <v>0</v>
      </c>
      <c r="S166" s="92"/>
      <c r="T166" s="369">
        <v>0.88600000000000001</v>
      </c>
      <c r="U166" s="220">
        <f>(N166+O166+Q166+R166)*T166</f>
        <v>26086.498</v>
      </c>
      <c r="V166" s="336"/>
      <c r="W166" s="9">
        <v>44564</v>
      </c>
      <c r="X166" s="7">
        <v>2000</v>
      </c>
      <c r="Y166" s="240">
        <v>0.3</v>
      </c>
      <c r="Z166" s="7">
        <v>0</v>
      </c>
      <c r="AA166" s="7">
        <v>0</v>
      </c>
      <c r="AB166" s="92"/>
      <c r="AC166" s="220">
        <f>W166+X166+Z166+AA166</f>
        <v>46564</v>
      </c>
      <c r="AD166" s="336"/>
      <c r="AE166" s="9">
        <v>0</v>
      </c>
      <c r="AF166" s="7">
        <v>0</v>
      </c>
      <c r="AG166" s="240">
        <v>0</v>
      </c>
      <c r="AH166" s="7">
        <v>0</v>
      </c>
      <c r="AI166" s="7">
        <v>0</v>
      </c>
      <c r="AJ166" s="92"/>
      <c r="AK166" s="220">
        <f>AE166+AF166+AH166+AI166</f>
        <v>0</v>
      </c>
      <c r="AL166" s="336"/>
      <c r="AM166" s="9">
        <v>0</v>
      </c>
      <c r="AN166" s="7">
        <v>0</v>
      </c>
      <c r="AO166" s="240">
        <v>0</v>
      </c>
      <c r="AP166" s="7">
        <v>0</v>
      </c>
      <c r="AQ166" s="7">
        <v>0</v>
      </c>
      <c r="AR166" s="92"/>
      <c r="AS166" s="220">
        <f>AM166+AN166+AP166+AQ166</f>
        <v>0</v>
      </c>
    </row>
    <row r="167" spans="1:45" ht="12" customHeight="1">
      <c r="A167" s="5" t="s">
        <v>624</v>
      </c>
      <c r="B167" s="5" t="s">
        <v>628</v>
      </c>
      <c r="C167" s="5" t="s">
        <v>200</v>
      </c>
      <c r="D167" s="5" t="s">
        <v>657</v>
      </c>
      <c r="E167" s="5" t="s">
        <v>661</v>
      </c>
      <c r="F167" s="9">
        <v>6991</v>
      </c>
      <c r="G167" s="7">
        <v>0</v>
      </c>
      <c r="H167" s="240">
        <v>0.05</v>
      </c>
      <c r="I167" s="7">
        <v>0</v>
      </c>
      <c r="J167" s="7">
        <v>0</v>
      </c>
      <c r="K167" s="92"/>
      <c r="L167" s="220">
        <f>F167+G167+I167+J167</f>
        <v>6991</v>
      </c>
      <c r="M167" s="336"/>
      <c r="N167" s="9">
        <v>45755</v>
      </c>
      <c r="O167" s="7">
        <v>2000</v>
      </c>
      <c r="P167" s="240">
        <v>0.3</v>
      </c>
      <c r="Q167" s="7">
        <v>0</v>
      </c>
      <c r="R167" s="7">
        <v>0</v>
      </c>
      <c r="S167" s="92"/>
      <c r="T167" s="369">
        <v>0.88600000000000001</v>
      </c>
      <c r="U167" s="220">
        <f>(N167+O167+Q167+R167)*T167</f>
        <v>42310.93</v>
      </c>
      <c r="V167" s="336"/>
      <c r="W167" s="9">
        <v>21017</v>
      </c>
      <c r="X167" s="7">
        <v>2000</v>
      </c>
      <c r="Y167" s="240">
        <v>0.3</v>
      </c>
      <c r="Z167" s="7">
        <v>0</v>
      </c>
      <c r="AA167" s="7">
        <v>0</v>
      </c>
      <c r="AB167" s="92"/>
      <c r="AC167" s="220">
        <f>W167+X167+Z167+AA167</f>
        <v>23017</v>
      </c>
      <c r="AD167" s="336"/>
      <c r="AE167" s="9">
        <v>29297</v>
      </c>
      <c r="AF167" s="7">
        <v>0</v>
      </c>
      <c r="AG167" s="240">
        <v>0.15</v>
      </c>
      <c r="AH167" s="7">
        <v>0</v>
      </c>
      <c r="AI167" s="7">
        <v>0</v>
      </c>
      <c r="AJ167" s="92"/>
      <c r="AK167" s="220">
        <f>AE167+AF167+AH167+AI167</f>
        <v>29297</v>
      </c>
      <c r="AL167" s="336"/>
      <c r="AM167" s="9">
        <v>0</v>
      </c>
      <c r="AN167" s="7">
        <v>0</v>
      </c>
      <c r="AO167" s="240">
        <v>0</v>
      </c>
      <c r="AP167" s="7">
        <v>0</v>
      </c>
      <c r="AQ167" s="7">
        <v>0</v>
      </c>
      <c r="AR167" s="92"/>
      <c r="AS167" s="220">
        <f>AM167+AN167+AP167+AQ167</f>
        <v>0</v>
      </c>
    </row>
    <row r="168" spans="1:45" ht="12" customHeight="1" thickBot="1">
      <c r="A168" s="277"/>
      <c r="B168" s="277"/>
      <c r="C168" s="249"/>
      <c r="D168" s="249"/>
      <c r="E168" s="5"/>
      <c r="F168" s="9"/>
      <c r="G168" s="7"/>
      <c r="H168" s="240"/>
      <c r="I168" s="7"/>
      <c r="J168" s="7"/>
      <c r="K168" s="92"/>
      <c r="L168" s="220">
        <f>F168+G168+I168+J168</f>
        <v>0</v>
      </c>
      <c r="M168" s="336"/>
      <c r="N168" s="9"/>
      <c r="O168" s="7"/>
      <c r="P168" s="240"/>
      <c r="Q168" s="7"/>
      <c r="R168" s="7"/>
      <c r="S168" s="92"/>
      <c r="T168" s="362"/>
      <c r="U168" s="220"/>
      <c r="V168" s="336"/>
      <c r="W168" s="9"/>
      <c r="X168" s="7"/>
      <c r="Y168" s="240"/>
      <c r="Z168" s="7"/>
      <c r="AA168" s="7"/>
      <c r="AB168" s="92"/>
      <c r="AC168" s="220"/>
      <c r="AD168" s="336"/>
      <c r="AE168" s="9"/>
      <c r="AF168" s="7">
        <v>0</v>
      </c>
      <c r="AG168" s="240"/>
      <c r="AH168" s="7"/>
      <c r="AI168" s="7"/>
      <c r="AJ168" s="92"/>
      <c r="AK168" s="220"/>
      <c r="AL168" s="336"/>
      <c r="AM168" s="9"/>
      <c r="AN168" s="7">
        <v>0</v>
      </c>
      <c r="AO168" s="240"/>
      <c r="AP168" s="7"/>
      <c r="AQ168" s="7"/>
      <c r="AR168" s="92"/>
      <c r="AS168" s="220"/>
    </row>
    <row r="169" spans="1:45" ht="12" customHeight="1" thickBot="1">
      <c r="A169" s="248" t="s">
        <v>624</v>
      </c>
      <c r="B169" s="284" t="s">
        <v>14</v>
      </c>
      <c r="C169" s="257"/>
      <c r="D169" s="257"/>
      <c r="E169" s="10"/>
      <c r="F169" s="11">
        <f>SUM(F165:F168)</f>
        <v>111963</v>
      </c>
      <c r="G169" s="12">
        <f>SUM(G165:G168)</f>
        <v>3120</v>
      </c>
      <c r="H169" s="241">
        <f>SUM(H165:H168)</f>
        <v>1.04</v>
      </c>
      <c r="I169" s="12">
        <f>SUM(I165:I168)</f>
        <v>0</v>
      </c>
      <c r="J169" s="12">
        <f>SUM(J165:J168)</f>
        <v>0</v>
      </c>
      <c r="K169" s="12"/>
      <c r="L169" s="218">
        <f>SUM(L165:L168)</f>
        <v>115083</v>
      </c>
      <c r="M169" s="334"/>
      <c r="N169" s="11">
        <f>SUM(N165:N168)</f>
        <v>165609</v>
      </c>
      <c r="O169" s="12">
        <f>SUM(O165:O168)</f>
        <v>6000</v>
      </c>
      <c r="P169" s="241">
        <f>SUM(P165:P168)</f>
        <v>1.35</v>
      </c>
      <c r="Q169" s="12">
        <f>SUM(Q165:Q168)</f>
        <v>0</v>
      </c>
      <c r="R169" s="12">
        <f>SUM(R165:R168)</f>
        <v>0</v>
      </c>
      <c r="S169" s="12"/>
      <c r="T169" s="363"/>
      <c r="U169" s="218">
        <f>SUM(U165:U168)</f>
        <v>152045.57399999999</v>
      </c>
      <c r="V169" s="334"/>
      <c r="W169" s="11">
        <f>SUM(W165:W168)</f>
        <v>125615</v>
      </c>
      <c r="X169" s="12">
        <f>SUM(X165:X168)</f>
        <v>7000</v>
      </c>
      <c r="Y169" s="241">
        <f>SUM(Y165:Y168)</f>
        <v>1.1000000000000001</v>
      </c>
      <c r="Z169" s="12">
        <f>SUM(Z165:Z168)</f>
        <v>0</v>
      </c>
      <c r="AA169" s="12">
        <f>SUM(AA165:AA168)</f>
        <v>0</v>
      </c>
      <c r="AB169" s="12"/>
      <c r="AC169" s="218">
        <f>SUM(AC165:AC168)</f>
        <v>132615</v>
      </c>
      <c r="AD169" s="334"/>
      <c r="AE169" s="11">
        <f>SUM(AE165:AE168)</f>
        <v>164771</v>
      </c>
      <c r="AF169" s="12">
        <f>SUM(AF165:AF168)</f>
        <v>0</v>
      </c>
      <c r="AG169" s="241">
        <f>SUM(AG165:AG168)</f>
        <v>0.92</v>
      </c>
      <c r="AH169" s="12">
        <f>SUM(AH165:AH168)</f>
        <v>0</v>
      </c>
      <c r="AI169" s="12">
        <f>SUM(AI165:AI168)</f>
        <v>0</v>
      </c>
      <c r="AJ169" s="12"/>
      <c r="AK169" s="218">
        <f>SUM(AK165:AK168)</f>
        <v>164771</v>
      </c>
      <c r="AL169" s="334"/>
      <c r="AM169" s="11">
        <f>SUM(AM165:AM168)</f>
        <v>0</v>
      </c>
      <c r="AN169" s="12">
        <f>SUM(AN165:AN168)</f>
        <v>0</v>
      </c>
      <c r="AO169" s="241">
        <f>SUM(AO165:AO168)</f>
        <v>0</v>
      </c>
      <c r="AP169" s="12">
        <f>SUM(AP165:AP168)</f>
        <v>0</v>
      </c>
      <c r="AQ169" s="12">
        <f>SUM(AQ165:AQ168)</f>
        <v>0</v>
      </c>
      <c r="AR169" s="12"/>
      <c r="AS169" s="218">
        <f>SUM(AS165:AS168)</f>
        <v>0</v>
      </c>
    </row>
    <row r="170" spans="1:45" ht="12" customHeight="1">
      <c r="A170" s="249"/>
      <c r="B170" s="279"/>
      <c r="C170" s="259"/>
      <c r="D170" s="259"/>
      <c r="E170" s="229"/>
      <c r="F170" s="227"/>
      <c r="G170" s="226"/>
      <c r="H170" s="242"/>
      <c r="I170" s="226"/>
      <c r="J170" s="226"/>
      <c r="K170" s="226"/>
      <c r="L170" s="228"/>
      <c r="M170" s="337"/>
      <c r="N170" s="227"/>
      <c r="O170" s="226"/>
      <c r="P170" s="242"/>
      <c r="Q170" s="226"/>
      <c r="R170" s="226"/>
      <c r="S170" s="226"/>
      <c r="T170" s="364"/>
      <c r="U170" s="228"/>
      <c r="V170" s="337"/>
      <c r="W170" s="227"/>
      <c r="X170" s="226"/>
      <c r="Y170" s="242"/>
      <c r="Z170" s="226"/>
      <c r="AA170" s="226"/>
      <c r="AB170" s="226"/>
      <c r="AC170" s="228"/>
      <c r="AD170" s="337"/>
      <c r="AE170" s="9"/>
      <c r="AF170" s="7"/>
      <c r="AG170" s="242"/>
      <c r="AH170" s="226"/>
      <c r="AI170" s="226"/>
      <c r="AJ170" s="226"/>
      <c r="AK170" s="228"/>
      <c r="AL170" s="337"/>
      <c r="AM170" s="9">
        <v>0</v>
      </c>
      <c r="AN170" s="7">
        <v>0</v>
      </c>
      <c r="AO170" s="242"/>
      <c r="AP170" s="226"/>
      <c r="AQ170" s="226"/>
      <c r="AR170" s="226"/>
      <c r="AS170" s="228"/>
    </row>
    <row r="171" spans="1:45" ht="12" customHeight="1">
      <c r="A171" s="5" t="s">
        <v>627</v>
      </c>
      <c r="B171" s="5" t="s">
        <v>629</v>
      </c>
      <c r="C171" s="5" t="s">
        <v>242</v>
      </c>
      <c r="D171" s="5" t="s">
        <v>655</v>
      </c>
      <c r="E171" s="5" t="s">
        <v>661</v>
      </c>
      <c r="F171" s="9">
        <v>12600</v>
      </c>
      <c r="G171" s="7">
        <v>1500</v>
      </c>
      <c r="H171" s="240">
        <v>0.1</v>
      </c>
      <c r="I171" s="7">
        <v>0</v>
      </c>
      <c r="J171" s="7">
        <v>0</v>
      </c>
      <c r="K171" s="92"/>
      <c r="L171" s="220">
        <f t="shared" ref="L171:L176" si="48">F171+G171+I171+J171</f>
        <v>14100</v>
      </c>
      <c r="M171" s="336"/>
      <c r="N171" s="9">
        <v>38807</v>
      </c>
      <c r="O171" s="7">
        <v>1500</v>
      </c>
      <c r="P171" s="240">
        <v>0.24</v>
      </c>
      <c r="Q171" s="7">
        <v>0</v>
      </c>
      <c r="R171" s="7">
        <v>0</v>
      </c>
      <c r="S171" s="92"/>
      <c r="T171" s="369">
        <v>0.88600000000000001</v>
      </c>
      <c r="U171" s="220">
        <f>(N171+O171+Q171+R171)*T171</f>
        <v>35712.002</v>
      </c>
      <c r="V171" s="336"/>
      <c r="W171" s="9">
        <v>21624</v>
      </c>
      <c r="X171" s="7">
        <v>0</v>
      </c>
      <c r="Y171" s="240">
        <v>0.15</v>
      </c>
      <c r="Z171" s="7">
        <v>0</v>
      </c>
      <c r="AA171" s="7">
        <v>0</v>
      </c>
      <c r="AB171" s="92"/>
      <c r="AC171" s="220">
        <f t="shared" ref="AC171:AC176" si="49">W171+X171+Z171+AA171</f>
        <v>21624</v>
      </c>
      <c r="AD171" s="336"/>
      <c r="AE171" s="9">
        <v>0</v>
      </c>
      <c r="AF171" s="7">
        <v>0</v>
      </c>
      <c r="AG171" s="240">
        <v>0</v>
      </c>
      <c r="AH171" s="7">
        <v>0</v>
      </c>
      <c r="AI171" s="7">
        <v>0</v>
      </c>
      <c r="AJ171" s="92"/>
      <c r="AK171" s="220">
        <f t="shared" ref="AK171:AK175" si="50">AE171+AF171+AH171+AI171</f>
        <v>0</v>
      </c>
      <c r="AL171" s="336"/>
      <c r="AM171" s="9">
        <v>0</v>
      </c>
      <c r="AN171" s="7">
        <v>0</v>
      </c>
      <c r="AO171" s="240">
        <v>0</v>
      </c>
      <c r="AP171" s="7">
        <v>0</v>
      </c>
      <c r="AQ171" s="7">
        <v>0</v>
      </c>
      <c r="AR171" s="92"/>
      <c r="AS171" s="220">
        <f t="shared" ref="AS171:AS175" si="51">AM171+AN171+AP171+AQ171</f>
        <v>0</v>
      </c>
    </row>
    <row r="172" spans="1:45" ht="12" customHeight="1">
      <c r="A172" s="5" t="s">
        <v>627</v>
      </c>
      <c r="B172" s="5" t="s">
        <v>658</v>
      </c>
      <c r="C172" s="5" t="s">
        <v>56</v>
      </c>
      <c r="D172" s="5" t="s">
        <v>656</v>
      </c>
      <c r="E172" s="5" t="s">
        <v>661</v>
      </c>
      <c r="F172" s="9">
        <v>31680</v>
      </c>
      <c r="G172" s="7">
        <v>1500</v>
      </c>
      <c r="H172" s="240">
        <v>0.25</v>
      </c>
      <c r="I172" s="7">
        <v>0</v>
      </c>
      <c r="J172" s="7">
        <v>0</v>
      </c>
      <c r="K172" s="92"/>
      <c r="L172" s="220">
        <f t="shared" si="48"/>
        <v>33180</v>
      </c>
      <c r="M172" s="336"/>
      <c r="N172" s="9">
        <v>46759</v>
      </c>
      <c r="O172" s="7">
        <v>1000</v>
      </c>
      <c r="P172" s="240">
        <v>0.34</v>
      </c>
      <c r="Q172" s="7">
        <v>0</v>
      </c>
      <c r="R172" s="7">
        <v>0</v>
      </c>
      <c r="S172" s="92"/>
      <c r="T172" s="362">
        <v>1</v>
      </c>
      <c r="U172" s="220">
        <f>N172+O172+Q172+R172</f>
        <v>47759</v>
      </c>
      <c r="V172" s="336"/>
      <c r="W172" s="9">
        <v>12000</v>
      </c>
      <c r="X172" s="7">
        <v>0</v>
      </c>
      <c r="Y172" s="240">
        <v>0.1</v>
      </c>
      <c r="Z172" s="7">
        <v>0</v>
      </c>
      <c r="AA172" s="7">
        <v>0</v>
      </c>
      <c r="AB172" s="92"/>
      <c r="AC172" s="220">
        <f t="shared" si="49"/>
        <v>12000</v>
      </c>
      <c r="AD172" s="336"/>
      <c r="AE172" s="9">
        <v>0</v>
      </c>
      <c r="AF172" s="7">
        <v>0</v>
      </c>
      <c r="AG172" s="240">
        <v>0</v>
      </c>
      <c r="AH172" s="7">
        <v>0</v>
      </c>
      <c r="AI172" s="7">
        <v>0</v>
      </c>
      <c r="AJ172" s="92"/>
      <c r="AK172" s="220">
        <f t="shared" si="50"/>
        <v>0</v>
      </c>
      <c r="AL172" s="336"/>
      <c r="AM172" s="9">
        <v>0</v>
      </c>
      <c r="AN172" s="7">
        <v>0</v>
      </c>
      <c r="AO172" s="240">
        <v>0</v>
      </c>
      <c r="AP172" s="7">
        <v>0</v>
      </c>
      <c r="AQ172" s="7">
        <v>0</v>
      </c>
      <c r="AR172" s="92"/>
      <c r="AS172" s="220">
        <f t="shared" si="51"/>
        <v>0</v>
      </c>
    </row>
    <row r="173" spans="1:45" ht="12" customHeight="1">
      <c r="A173" s="5" t="s">
        <v>627</v>
      </c>
      <c r="B173" s="5" t="s">
        <v>332</v>
      </c>
      <c r="C173" s="5" t="s">
        <v>56</v>
      </c>
      <c r="D173" s="5" t="s">
        <v>656</v>
      </c>
      <c r="E173" s="5" t="s">
        <v>661</v>
      </c>
      <c r="F173" s="9">
        <v>12800</v>
      </c>
      <c r="G173" s="7">
        <v>0</v>
      </c>
      <c r="H173" s="240">
        <v>0.1</v>
      </c>
      <c r="I173" s="7">
        <v>0</v>
      </c>
      <c r="J173" s="7">
        <v>0</v>
      </c>
      <c r="K173" s="92"/>
      <c r="L173" s="220">
        <f t="shared" si="48"/>
        <v>12800</v>
      </c>
      <c r="M173" s="336"/>
      <c r="N173" s="9">
        <v>24600</v>
      </c>
      <c r="O173" s="7">
        <v>1000</v>
      </c>
      <c r="P173" s="240">
        <v>0.2</v>
      </c>
      <c r="Q173" s="7">
        <v>0</v>
      </c>
      <c r="R173" s="7">
        <v>0</v>
      </c>
      <c r="S173" s="92"/>
      <c r="T173" s="362">
        <v>1</v>
      </c>
      <c r="U173" s="220">
        <f>N173+O173+Q173+R173</f>
        <v>25600</v>
      </c>
      <c r="V173" s="336"/>
      <c r="W173" s="9">
        <v>0</v>
      </c>
      <c r="X173" s="7">
        <v>0</v>
      </c>
      <c r="Y173" s="240">
        <v>0</v>
      </c>
      <c r="Z173" s="7">
        <v>0</v>
      </c>
      <c r="AA173" s="7">
        <v>0</v>
      </c>
      <c r="AB173" s="92"/>
      <c r="AC173" s="220">
        <f t="shared" si="49"/>
        <v>0</v>
      </c>
      <c r="AD173" s="336"/>
      <c r="AE173" s="9">
        <v>0</v>
      </c>
      <c r="AF173" s="7">
        <v>0</v>
      </c>
      <c r="AG173" s="240">
        <v>0</v>
      </c>
      <c r="AH173" s="7">
        <v>0</v>
      </c>
      <c r="AI173" s="7">
        <v>0</v>
      </c>
      <c r="AJ173" s="92"/>
      <c r="AK173" s="220">
        <f t="shared" si="50"/>
        <v>0</v>
      </c>
      <c r="AL173" s="336"/>
      <c r="AM173" s="9">
        <v>0</v>
      </c>
      <c r="AN173" s="7">
        <v>0</v>
      </c>
      <c r="AO173" s="240">
        <v>0</v>
      </c>
      <c r="AP173" s="7">
        <v>0</v>
      </c>
      <c r="AQ173" s="7">
        <v>0</v>
      </c>
      <c r="AR173" s="92"/>
      <c r="AS173" s="220">
        <f t="shared" si="51"/>
        <v>0</v>
      </c>
    </row>
    <row r="174" spans="1:45" ht="12" customHeight="1">
      <c r="A174" s="5" t="s">
        <v>627</v>
      </c>
      <c r="B174" s="5" t="s">
        <v>659</v>
      </c>
      <c r="C174" s="5" t="s">
        <v>56</v>
      </c>
      <c r="D174" s="5" t="s">
        <v>656</v>
      </c>
      <c r="E174" s="5" t="s">
        <v>42</v>
      </c>
      <c r="F174" s="9">
        <v>57670</v>
      </c>
      <c r="G174" s="7">
        <v>1500</v>
      </c>
      <c r="H174" s="240">
        <v>0.26</v>
      </c>
      <c r="I174" s="7">
        <v>0</v>
      </c>
      <c r="J174" s="7">
        <v>0</v>
      </c>
      <c r="K174" s="92"/>
      <c r="L174" s="220">
        <f t="shared" si="48"/>
        <v>59170</v>
      </c>
      <c r="M174" s="336"/>
      <c r="N174" s="9">
        <v>76000</v>
      </c>
      <c r="O174" s="7">
        <v>1000</v>
      </c>
      <c r="P174" s="240">
        <v>0.36</v>
      </c>
      <c r="Q174" s="7">
        <v>0</v>
      </c>
      <c r="R174" s="7">
        <v>0</v>
      </c>
      <c r="S174" s="92"/>
      <c r="T174" s="362">
        <v>1</v>
      </c>
      <c r="U174" s="220">
        <f>N174+O174+Q174+R174</f>
        <v>77000</v>
      </c>
      <c r="V174" s="336"/>
      <c r="W174" s="9">
        <v>67500</v>
      </c>
      <c r="X174" s="7">
        <v>0</v>
      </c>
      <c r="Y174" s="240">
        <v>0.3</v>
      </c>
      <c r="Z174" s="7">
        <v>0</v>
      </c>
      <c r="AA174" s="7">
        <v>0</v>
      </c>
      <c r="AB174" s="92"/>
      <c r="AC174" s="220">
        <f t="shared" si="49"/>
        <v>67500</v>
      </c>
      <c r="AD174" s="336"/>
      <c r="AE174" s="9">
        <v>12500</v>
      </c>
      <c r="AF174" s="7">
        <v>0</v>
      </c>
      <c r="AG174" s="240">
        <v>0.05</v>
      </c>
      <c r="AH174" s="7">
        <v>0</v>
      </c>
      <c r="AI174" s="7">
        <v>0</v>
      </c>
      <c r="AJ174" s="92"/>
      <c r="AK174" s="220">
        <f t="shared" si="50"/>
        <v>12500</v>
      </c>
      <c r="AL174" s="336"/>
      <c r="AM174" s="9">
        <v>0</v>
      </c>
      <c r="AN174" s="7">
        <v>0</v>
      </c>
      <c r="AO174" s="240">
        <v>0</v>
      </c>
      <c r="AP174" s="7">
        <v>0</v>
      </c>
      <c r="AQ174" s="7">
        <v>0</v>
      </c>
      <c r="AR174" s="92"/>
      <c r="AS174" s="220">
        <f t="shared" si="51"/>
        <v>0</v>
      </c>
    </row>
    <row r="175" spans="1:45" ht="12" customHeight="1">
      <c r="A175" s="5" t="s">
        <v>627</v>
      </c>
      <c r="B175" s="5" t="s">
        <v>628</v>
      </c>
      <c r="C175" s="5" t="s">
        <v>200</v>
      </c>
      <c r="D175" s="5" t="s">
        <v>657</v>
      </c>
      <c r="E175" s="5" t="s">
        <v>661</v>
      </c>
      <c r="F175" s="9">
        <v>24280</v>
      </c>
      <c r="G175" s="7">
        <v>1500</v>
      </c>
      <c r="H175" s="240">
        <v>0.18</v>
      </c>
      <c r="I175" s="7">
        <v>0</v>
      </c>
      <c r="J175" s="7">
        <v>0</v>
      </c>
      <c r="K175" s="92"/>
      <c r="L175" s="220">
        <f t="shared" si="48"/>
        <v>25780</v>
      </c>
      <c r="M175" s="336"/>
      <c r="N175" s="9">
        <v>38127</v>
      </c>
      <c r="O175" s="7">
        <v>1500</v>
      </c>
      <c r="P175" s="240">
        <v>0.25</v>
      </c>
      <c r="Q175" s="7">
        <v>0</v>
      </c>
      <c r="R175" s="7">
        <v>0</v>
      </c>
      <c r="S175" s="92"/>
      <c r="T175" s="369">
        <v>0.88600000000000001</v>
      </c>
      <c r="U175" s="220">
        <f>(N175+O175+Q175+R175)*T175</f>
        <v>35109.521999999997</v>
      </c>
      <c r="V175" s="336"/>
      <c r="W175" s="9">
        <v>22281</v>
      </c>
      <c r="X175" s="7">
        <v>0</v>
      </c>
      <c r="Y175" s="240">
        <v>0.15</v>
      </c>
      <c r="Z175" s="7">
        <v>0</v>
      </c>
      <c r="AA175" s="7">
        <v>0</v>
      </c>
      <c r="AB175" s="92"/>
      <c r="AC175" s="220">
        <f t="shared" si="49"/>
        <v>22281</v>
      </c>
      <c r="AD175" s="336"/>
      <c r="AE175" s="9">
        <v>0</v>
      </c>
      <c r="AF175" s="7">
        <v>0</v>
      </c>
      <c r="AG175" s="240">
        <v>0</v>
      </c>
      <c r="AH175" s="7">
        <v>0</v>
      </c>
      <c r="AI175" s="7">
        <v>0</v>
      </c>
      <c r="AJ175" s="92"/>
      <c r="AK175" s="220">
        <f t="shared" si="50"/>
        <v>0</v>
      </c>
      <c r="AL175" s="336"/>
      <c r="AM175" s="9">
        <v>0</v>
      </c>
      <c r="AN175" s="7">
        <v>0</v>
      </c>
      <c r="AO175" s="240">
        <v>0</v>
      </c>
      <c r="AP175" s="7">
        <v>0</v>
      </c>
      <c r="AQ175" s="7">
        <v>0</v>
      </c>
      <c r="AR175" s="92"/>
      <c r="AS175" s="220">
        <f t="shared" si="51"/>
        <v>0</v>
      </c>
    </row>
    <row r="176" spans="1:45" ht="12" customHeight="1" thickBot="1">
      <c r="A176" s="277"/>
      <c r="B176" s="277"/>
      <c r="C176" s="262"/>
      <c r="D176" s="252"/>
      <c r="E176" s="5"/>
      <c r="F176" s="9"/>
      <c r="G176" s="7"/>
      <c r="H176" s="240"/>
      <c r="I176" s="7"/>
      <c r="J176" s="7"/>
      <c r="K176" s="92"/>
      <c r="L176" s="220">
        <f t="shared" si="48"/>
        <v>0</v>
      </c>
      <c r="M176" s="336"/>
      <c r="N176" s="9"/>
      <c r="O176" s="7"/>
      <c r="P176" s="240"/>
      <c r="Q176" s="7"/>
      <c r="R176" s="7"/>
      <c r="S176" s="92"/>
      <c r="T176" s="362"/>
      <c r="U176" s="220">
        <f>N176+O176+Q176+R176</f>
        <v>0</v>
      </c>
      <c r="V176" s="336"/>
      <c r="W176" s="9"/>
      <c r="X176" s="7"/>
      <c r="Y176" s="240"/>
      <c r="Z176" s="7"/>
      <c r="AA176" s="7"/>
      <c r="AB176" s="92"/>
      <c r="AC176" s="220">
        <f t="shared" si="49"/>
        <v>0</v>
      </c>
      <c r="AD176" s="336"/>
      <c r="AE176" s="9">
        <v>0</v>
      </c>
      <c r="AF176" s="7">
        <v>0</v>
      </c>
      <c r="AG176" s="240"/>
      <c r="AH176" s="7"/>
      <c r="AI176" s="7"/>
      <c r="AJ176" s="92"/>
      <c r="AK176" s="220"/>
      <c r="AL176" s="336"/>
      <c r="AM176" s="9">
        <v>0</v>
      </c>
      <c r="AN176" s="7">
        <v>0</v>
      </c>
      <c r="AO176" s="240"/>
      <c r="AP176" s="7"/>
      <c r="AQ176" s="7"/>
      <c r="AR176" s="92"/>
      <c r="AS176" s="220"/>
    </row>
    <row r="177" spans="1:45" ht="12" customHeight="1" thickBot="1">
      <c r="A177" s="285" t="s">
        <v>627</v>
      </c>
      <c r="B177" s="278" t="s">
        <v>14</v>
      </c>
      <c r="C177" s="257"/>
      <c r="D177" s="257"/>
      <c r="E177" s="10"/>
      <c r="F177" s="11">
        <f>SUM(F171:F176)</f>
        <v>139030</v>
      </c>
      <c r="G177" s="12">
        <f>SUM(G171:G176)</f>
        <v>6000</v>
      </c>
      <c r="H177" s="241">
        <f>SUM(H171:H176)</f>
        <v>0.8899999999999999</v>
      </c>
      <c r="I177" s="12">
        <f>SUM(I171:I176)</f>
        <v>0</v>
      </c>
      <c r="J177" s="12">
        <f>SUM(J171:J176)</f>
        <v>0</v>
      </c>
      <c r="K177" s="12"/>
      <c r="L177" s="218">
        <f>SUM(L171:L176)</f>
        <v>145030</v>
      </c>
      <c r="M177" s="334"/>
      <c r="N177" s="11">
        <f>SUM(N171:N176)</f>
        <v>224293</v>
      </c>
      <c r="O177" s="12">
        <f>SUM(O171:O176)</f>
        <v>6000</v>
      </c>
      <c r="P177" s="241">
        <f>SUM(P171:P176)</f>
        <v>1.3900000000000001</v>
      </c>
      <c r="Q177" s="12">
        <f>SUM(Q171:Q176)</f>
        <v>0</v>
      </c>
      <c r="R177" s="12">
        <f>SUM(R171:R176)</f>
        <v>0</v>
      </c>
      <c r="S177" s="12"/>
      <c r="T177" s="363"/>
      <c r="U177" s="218">
        <f>SUM(U171:U176)</f>
        <v>221180.524</v>
      </c>
      <c r="V177" s="334"/>
      <c r="W177" s="11">
        <f>SUM(W171:W176)</f>
        <v>123405</v>
      </c>
      <c r="X177" s="12">
        <f>SUM(X171:X176)</f>
        <v>0</v>
      </c>
      <c r="Y177" s="241">
        <f>SUM(Y171:Y176)</f>
        <v>0.70000000000000007</v>
      </c>
      <c r="Z177" s="12">
        <f>SUM(Z171:Z176)</f>
        <v>0</v>
      </c>
      <c r="AA177" s="12">
        <f>SUM(AA171:AA176)</f>
        <v>0</v>
      </c>
      <c r="AB177" s="12"/>
      <c r="AC177" s="218">
        <f>SUM(AC171:AC176)</f>
        <v>123405</v>
      </c>
      <c r="AD177" s="334"/>
      <c r="AE177" s="11">
        <f>SUM(AE171:AE176)</f>
        <v>12500</v>
      </c>
      <c r="AF177" s="12">
        <f>SUM(AF171:AF176)</f>
        <v>0</v>
      </c>
      <c r="AG177" s="241">
        <f>SUM(AG171:AG176)</f>
        <v>0.05</v>
      </c>
      <c r="AH177" s="12">
        <f>SUM(AH171:AH176)</f>
        <v>0</v>
      </c>
      <c r="AI177" s="12">
        <f>SUM(AI171:AI176)</f>
        <v>0</v>
      </c>
      <c r="AJ177" s="12"/>
      <c r="AK177" s="218">
        <f>SUM(AK171:AK176)</f>
        <v>12500</v>
      </c>
      <c r="AL177" s="334"/>
      <c r="AM177" s="11">
        <f>SUM(AM171:AM176)</f>
        <v>0</v>
      </c>
      <c r="AN177" s="12">
        <f>SUM(AN171:AN176)</f>
        <v>0</v>
      </c>
      <c r="AO177" s="241">
        <f>SUM(AO171:AO176)</f>
        <v>0</v>
      </c>
      <c r="AP177" s="12">
        <f>SUM(AP171:AP176)</f>
        <v>0</v>
      </c>
      <c r="AQ177" s="12">
        <f>SUM(AQ171:AQ176)</f>
        <v>0</v>
      </c>
      <c r="AR177" s="12"/>
      <c r="AS177" s="218">
        <f>SUM(AS171:AS176)</f>
        <v>0</v>
      </c>
    </row>
    <row r="178" spans="1:45" ht="12" customHeight="1">
      <c r="A178" s="562"/>
      <c r="B178" s="279"/>
      <c r="C178" s="259"/>
      <c r="D178" s="259"/>
      <c r="E178" s="229"/>
      <c r="F178" s="227"/>
      <c r="G178" s="226"/>
      <c r="H178" s="242"/>
      <c r="I178" s="226"/>
      <c r="J178" s="226"/>
      <c r="K178" s="226"/>
      <c r="L178" s="228"/>
      <c r="M178" s="337"/>
      <c r="N178" s="227"/>
      <c r="O178" s="226"/>
      <c r="P178" s="242"/>
      <c r="Q178" s="226"/>
      <c r="R178" s="226"/>
      <c r="S178" s="226"/>
      <c r="T178" s="364"/>
      <c r="U178" s="228"/>
      <c r="V178" s="337"/>
      <c r="W178" s="227"/>
      <c r="X178" s="226"/>
      <c r="Y178" s="242"/>
      <c r="Z178" s="226"/>
      <c r="AA178" s="226"/>
      <c r="AB178" s="226"/>
      <c r="AC178" s="228"/>
      <c r="AD178" s="337"/>
      <c r="AE178" s="227"/>
      <c r="AF178" s="226"/>
      <c r="AG178" s="240"/>
      <c r="AH178" s="226"/>
      <c r="AI178" s="226"/>
      <c r="AJ178" s="226"/>
      <c r="AK178" s="220">
        <f t="shared" ref="AK178:AK182" si="52">AE178+AF178+AH178+AI178</f>
        <v>0</v>
      </c>
      <c r="AL178" s="337"/>
      <c r="AM178" s="9"/>
      <c r="AN178" s="226"/>
      <c r="AO178" s="242"/>
      <c r="AP178" s="226"/>
      <c r="AQ178" s="226"/>
      <c r="AR178" s="226"/>
      <c r="AS178" s="228"/>
    </row>
    <row r="179" spans="1:45" ht="12" customHeight="1">
      <c r="A179" s="5" t="s">
        <v>824</v>
      </c>
      <c r="B179" s="5" t="s">
        <v>659</v>
      </c>
      <c r="C179" s="5" t="s">
        <v>56</v>
      </c>
      <c r="D179" s="5" t="s">
        <v>826</v>
      </c>
      <c r="E179" s="5" t="s">
        <v>661</v>
      </c>
      <c r="F179" s="9">
        <v>0</v>
      </c>
      <c r="G179" s="7">
        <v>0</v>
      </c>
      <c r="H179" s="240">
        <v>0</v>
      </c>
      <c r="I179" s="7">
        <v>0</v>
      </c>
      <c r="J179" s="7">
        <v>0</v>
      </c>
      <c r="K179" s="226"/>
      <c r="L179" s="220">
        <f t="shared" ref="L179:L181" si="53">F179+G179+I179+J179</f>
        <v>0</v>
      </c>
      <c r="M179" s="337"/>
      <c r="N179" s="9">
        <v>0</v>
      </c>
      <c r="O179" s="7">
        <v>0</v>
      </c>
      <c r="P179" s="240">
        <v>0</v>
      </c>
      <c r="Q179" s="7">
        <v>0</v>
      </c>
      <c r="R179" s="7">
        <v>0</v>
      </c>
      <c r="S179" s="7"/>
      <c r="T179" s="364"/>
      <c r="U179" s="220">
        <f t="shared" ref="U179:U181" si="54">N179+O179+Q179+R179</f>
        <v>0</v>
      </c>
      <c r="V179" s="337"/>
      <c r="W179" s="9">
        <v>0</v>
      </c>
      <c r="X179" s="7">
        <v>0</v>
      </c>
      <c r="Y179" s="240">
        <v>0</v>
      </c>
      <c r="Z179" s="7">
        <v>0</v>
      </c>
      <c r="AA179" s="7">
        <v>0</v>
      </c>
      <c r="AB179" s="226"/>
      <c r="AC179" s="220">
        <f t="shared" ref="AC179:AC181" si="55">W179+X179+Z179+AA179</f>
        <v>0</v>
      </c>
      <c r="AD179" s="337"/>
      <c r="AE179" s="9">
        <v>27200</v>
      </c>
      <c r="AF179" s="7">
        <v>6500</v>
      </c>
      <c r="AG179" s="240">
        <v>0.1</v>
      </c>
      <c r="AH179" s="7">
        <v>0</v>
      </c>
      <c r="AI179" s="7">
        <v>0</v>
      </c>
      <c r="AJ179" s="226"/>
      <c r="AK179" s="220">
        <f t="shared" si="52"/>
        <v>33700</v>
      </c>
      <c r="AL179" s="337"/>
      <c r="AM179" s="9">
        <v>74700</v>
      </c>
      <c r="AN179" s="7">
        <v>0</v>
      </c>
      <c r="AO179" s="240">
        <v>0.24</v>
      </c>
      <c r="AP179" s="7">
        <v>0</v>
      </c>
      <c r="AQ179" s="7">
        <v>2000</v>
      </c>
      <c r="AR179" s="7" t="s">
        <v>827</v>
      </c>
      <c r="AS179" s="220">
        <f t="shared" ref="AS179:AS182" si="56">AM179+AN179+AP179+AQ179</f>
        <v>76700</v>
      </c>
    </row>
    <row r="180" spans="1:45" ht="12" customHeight="1">
      <c r="A180" s="5" t="s">
        <v>824</v>
      </c>
      <c r="B180" s="5" t="s">
        <v>825</v>
      </c>
      <c r="C180" s="5" t="s">
        <v>56</v>
      </c>
      <c r="D180" s="5" t="s">
        <v>826</v>
      </c>
      <c r="E180" s="5" t="s">
        <v>661</v>
      </c>
      <c r="F180" s="9">
        <v>0</v>
      </c>
      <c r="G180" s="7">
        <v>0</v>
      </c>
      <c r="H180" s="240">
        <v>0</v>
      </c>
      <c r="I180" s="7">
        <v>0</v>
      </c>
      <c r="J180" s="7">
        <v>0</v>
      </c>
      <c r="K180" s="226"/>
      <c r="L180" s="220">
        <f t="shared" si="53"/>
        <v>0</v>
      </c>
      <c r="M180" s="337"/>
      <c r="N180" s="9">
        <v>0</v>
      </c>
      <c r="O180" s="7">
        <v>0</v>
      </c>
      <c r="P180" s="240">
        <v>0</v>
      </c>
      <c r="Q180" s="7">
        <v>0</v>
      </c>
      <c r="R180" s="7">
        <v>0</v>
      </c>
      <c r="S180" s="226"/>
      <c r="T180" s="364"/>
      <c r="U180" s="220">
        <f t="shared" si="54"/>
        <v>0</v>
      </c>
      <c r="V180" s="337"/>
      <c r="W180" s="9">
        <v>0</v>
      </c>
      <c r="X180" s="7">
        <v>0</v>
      </c>
      <c r="Y180" s="240">
        <v>0</v>
      </c>
      <c r="Z180" s="7">
        <v>0</v>
      </c>
      <c r="AA180" s="7">
        <v>0</v>
      </c>
      <c r="AB180" s="226"/>
      <c r="AC180" s="220">
        <f t="shared" si="55"/>
        <v>0</v>
      </c>
      <c r="AD180" s="337"/>
      <c r="AE180" s="9">
        <v>27500</v>
      </c>
      <c r="AF180" s="7">
        <v>0</v>
      </c>
      <c r="AG180" s="240">
        <v>0.125</v>
      </c>
      <c r="AH180" s="7">
        <v>0</v>
      </c>
      <c r="AI180" s="7">
        <v>0</v>
      </c>
      <c r="AJ180" s="226"/>
      <c r="AK180" s="220">
        <f t="shared" si="52"/>
        <v>27500</v>
      </c>
      <c r="AL180" s="337"/>
      <c r="AM180" s="9">
        <v>96800</v>
      </c>
      <c r="AN180" s="7">
        <v>0</v>
      </c>
      <c r="AO180" s="240">
        <v>0.39</v>
      </c>
      <c r="AP180" s="7">
        <v>0</v>
      </c>
      <c r="AQ180" s="7">
        <v>0</v>
      </c>
      <c r="AR180" s="92"/>
      <c r="AS180" s="220">
        <f t="shared" si="56"/>
        <v>96800</v>
      </c>
    </row>
    <row r="181" spans="1:45" ht="12" customHeight="1">
      <c r="A181" s="5" t="s">
        <v>824</v>
      </c>
      <c r="B181" s="5" t="s">
        <v>658</v>
      </c>
      <c r="C181" s="5" t="s">
        <v>56</v>
      </c>
      <c r="D181" s="5" t="s">
        <v>826</v>
      </c>
      <c r="E181" s="5" t="s">
        <v>661</v>
      </c>
      <c r="F181" s="9">
        <v>0</v>
      </c>
      <c r="G181" s="7">
        <v>0</v>
      </c>
      <c r="H181" s="240">
        <v>0</v>
      </c>
      <c r="I181" s="7">
        <v>0</v>
      </c>
      <c r="J181" s="7">
        <v>0</v>
      </c>
      <c r="K181" s="226"/>
      <c r="L181" s="220">
        <f t="shared" si="53"/>
        <v>0</v>
      </c>
      <c r="M181" s="337"/>
      <c r="N181" s="9">
        <v>0</v>
      </c>
      <c r="O181" s="7">
        <v>0</v>
      </c>
      <c r="P181" s="240">
        <v>0</v>
      </c>
      <c r="Q181" s="7">
        <v>0</v>
      </c>
      <c r="R181" s="7">
        <v>0</v>
      </c>
      <c r="S181" s="226"/>
      <c r="T181" s="364"/>
      <c r="U181" s="220">
        <f t="shared" si="54"/>
        <v>0</v>
      </c>
      <c r="V181" s="337"/>
      <c r="W181" s="9">
        <v>0</v>
      </c>
      <c r="X181" s="7">
        <v>0</v>
      </c>
      <c r="Y181" s="240">
        <v>0</v>
      </c>
      <c r="Z181" s="7">
        <v>0</v>
      </c>
      <c r="AA181" s="7">
        <v>0</v>
      </c>
      <c r="AB181" s="226"/>
      <c r="AC181" s="220">
        <f t="shared" si="55"/>
        <v>0</v>
      </c>
      <c r="AD181" s="337"/>
      <c r="AE181" s="9">
        <v>16200</v>
      </c>
      <c r="AF181" s="7">
        <v>0</v>
      </c>
      <c r="AG181" s="240">
        <v>0.1</v>
      </c>
      <c r="AH181" s="7">
        <v>0</v>
      </c>
      <c r="AI181" s="7">
        <v>0</v>
      </c>
      <c r="AJ181" s="226"/>
      <c r="AK181" s="220">
        <f t="shared" si="52"/>
        <v>16200</v>
      </c>
      <c r="AL181" s="337"/>
      <c r="AM181" s="9">
        <v>107500</v>
      </c>
      <c r="AN181" s="7">
        <v>0</v>
      </c>
      <c r="AO181" s="240">
        <v>0.57999999999999996</v>
      </c>
      <c r="AP181" s="7">
        <v>0</v>
      </c>
      <c r="AQ181" s="7">
        <v>0</v>
      </c>
      <c r="AR181" s="92"/>
      <c r="AS181" s="220">
        <f t="shared" si="56"/>
        <v>107500</v>
      </c>
    </row>
    <row r="182" spans="1:45" ht="12" customHeight="1" thickBot="1">
      <c r="A182" s="562"/>
      <c r="B182" s="279"/>
      <c r="C182" s="259"/>
      <c r="D182" s="259"/>
      <c r="E182" s="229"/>
      <c r="F182" s="9"/>
      <c r="G182" s="226"/>
      <c r="H182" s="242"/>
      <c r="I182" s="226"/>
      <c r="J182" s="226"/>
      <c r="K182" s="226"/>
      <c r="L182" s="228"/>
      <c r="M182" s="337"/>
      <c r="N182" s="9"/>
      <c r="O182" s="226"/>
      <c r="P182" s="242"/>
      <c r="Q182" s="226"/>
      <c r="R182" s="226"/>
      <c r="S182" s="226"/>
      <c r="T182" s="364"/>
      <c r="U182" s="228"/>
      <c r="V182" s="337"/>
      <c r="W182" s="9"/>
      <c r="X182" s="226"/>
      <c r="Y182" s="242"/>
      <c r="Z182" s="226"/>
      <c r="AA182" s="226"/>
      <c r="AB182" s="226"/>
      <c r="AC182" s="228"/>
      <c r="AD182" s="337"/>
      <c r="AE182" s="9"/>
      <c r="AF182" s="7"/>
      <c r="AG182" s="240"/>
      <c r="AH182" s="7">
        <v>0</v>
      </c>
      <c r="AI182" s="7">
        <v>0</v>
      </c>
      <c r="AJ182" s="226"/>
      <c r="AK182" s="220">
        <f t="shared" si="52"/>
        <v>0</v>
      </c>
      <c r="AL182" s="337"/>
      <c r="AM182" s="9"/>
      <c r="AN182" s="7"/>
      <c r="AO182" s="240"/>
      <c r="AP182" s="226"/>
      <c r="AQ182" s="226"/>
      <c r="AR182" s="226"/>
      <c r="AS182" s="220">
        <f t="shared" si="56"/>
        <v>0</v>
      </c>
    </row>
    <row r="183" spans="1:45" ht="12" customHeight="1" thickBot="1">
      <c r="A183" s="248" t="s">
        <v>824</v>
      </c>
      <c r="B183" s="284" t="s">
        <v>14</v>
      </c>
      <c r="C183" s="257"/>
      <c r="D183" s="257"/>
      <c r="E183" s="10"/>
      <c r="F183" s="11">
        <f>SUM(F179:F182)</f>
        <v>0</v>
      </c>
      <c r="G183" s="12">
        <f>SUM(G179:G182)</f>
        <v>0</v>
      </c>
      <c r="H183" s="241">
        <f>SUM(H179:H182)</f>
        <v>0</v>
      </c>
      <c r="I183" s="12">
        <f>SUM(I179:I182)</f>
        <v>0</v>
      </c>
      <c r="J183" s="12">
        <f>SUM(J179:J182)</f>
        <v>0</v>
      </c>
      <c r="K183" s="12"/>
      <c r="L183" s="218">
        <f>SUM(L179:L182)</f>
        <v>0</v>
      </c>
      <c r="M183" s="334"/>
      <c r="N183" s="11">
        <f>SUM(N179:N182)</f>
        <v>0</v>
      </c>
      <c r="O183" s="12">
        <f>SUM(O179:O182)</f>
        <v>0</v>
      </c>
      <c r="P183" s="241">
        <f>SUM(P179:P182)</f>
        <v>0</v>
      </c>
      <c r="Q183" s="12">
        <f>SUM(Q179:Q182)</f>
        <v>0</v>
      </c>
      <c r="R183" s="12">
        <f>SUM(R179:R182)</f>
        <v>0</v>
      </c>
      <c r="S183" s="12"/>
      <c r="T183" s="363"/>
      <c r="U183" s="218">
        <f>SUM(U179:U182)</f>
        <v>0</v>
      </c>
      <c r="V183" s="334"/>
      <c r="W183" s="11">
        <f>SUM(W179:W182)</f>
        <v>0</v>
      </c>
      <c r="X183" s="12">
        <f>SUM(X179:X182)</f>
        <v>0</v>
      </c>
      <c r="Y183" s="241">
        <f>SUM(Y179:Y182)</f>
        <v>0</v>
      </c>
      <c r="Z183" s="12">
        <f>SUM(Z179:Z182)</f>
        <v>0</v>
      </c>
      <c r="AA183" s="12">
        <f>SUM(AA179:AA182)</f>
        <v>0</v>
      </c>
      <c r="AB183" s="12"/>
      <c r="AC183" s="218">
        <f>SUM(AC179:AC182)</f>
        <v>0</v>
      </c>
      <c r="AD183" s="334"/>
      <c r="AE183" s="11">
        <f>SUM(AE179:AE182)</f>
        <v>70900</v>
      </c>
      <c r="AF183" s="12">
        <f>SUM(AF179:AF182)</f>
        <v>6500</v>
      </c>
      <c r="AG183" s="241">
        <f>SUM(AG179:AG182)</f>
        <v>0.32500000000000001</v>
      </c>
      <c r="AH183" s="12">
        <f>SUM(AH179:AH182)</f>
        <v>0</v>
      </c>
      <c r="AI183" s="12">
        <f>SUM(AI179:AI182)</f>
        <v>0</v>
      </c>
      <c r="AJ183" s="12"/>
      <c r="AK183" s="218">
        <f>SUM(AK179:AK182)</f>
        <v>77400</v>
      </c>
      <c r="AL183" s="334"/>
      <c r="AM183" s="11">
        <f>SUM(AM179:AM182)</f>
        <v>279000</v>
      </c>
      <c r="AN183" s="12">
        <f>SUM(AN179:AN182)</f>
        <v>0</v>
      </c>
      <c r="AO183" s="241">
        <f>SUM(AO179:AO182)</f>
        <v>1.21</v>
      </c>
      <c r="AP183" s="12">
        <f>SUM(AP179:AP182)</f>
        <v>0</v>
      </c>
      <c r="AQ183" s="12">
        <f>SUM(AQ179:AQ182)</f>
        <v>2000</v>
      </c>
      <c r="AR183" s="12"/>
      <c r="AS183" s="218">
        <f>SUM(AS179:AS182)</f>
        <v>281000</v>
      </c>
    </row>
    <row r="184" spans="1:45" ht="12.75">
      <c r="A184"/>
      <c r="AS184" s="223">
        <f>SUM(AS1:AS183)/2</f>
        <v>1827695.540181444</v>
      </c>
    </row>
  </sheetData>
  <autoFilter ref="A3:R177"/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Q55"/>
  <sheetViews>
    <sheetView workbookViewId="0">
      <selection activeCell="A2" sqref="A2"/>
    </sheetView>
  </sheetViews>
  <sheetFormatPr defaultColWidth="11.85546875" defaultRowHeight="12"/>
  <cols>
    <col min="1" max="1" width="29.140625" style="88" customWidth="1"/>
    <col min="2" max="2" width="30.42578125" style="88" customWidth="1"/>
    <col min="3" max="7" width="10.42578125" style="88" customWidth="1"/>
    <col min="8" max="8" width="1.5703125" style="88" customWidth="1"/>
    <col min="9" max="9" width="12.42578125" style="88" customWidth="1"/>
    <col min="10" max="10" width="10.42578125" style="299" customWidth="1"/>
    <col min="11" max="16" width="11.85546875" style="89" customWidth="1"/>
    <col min="17" max="17" width="8.85546875" style="88" customWidth="1"/>
    <col min="18" max="16384" width="11.85546875" style="88"/>
  </cols>
  <sheetData>
    <row r="1" spans="1:17" s="79" customFormat="1" ht="12.75">
      <c r="A1" s="611">
        <v>40273</v>
      </c>
      <c r="B1" s="611"/>
      <c r="C1" s="611"/>
      <c r="D1" s="358"/>
      <c r="E1" s="358"/>
      <c r="F1" s="159"/>
      <c r="G1" s="159"/>
      <c r="H1" s="77"/>
      <c r="I1" s="609" t="s">
        <v>75</v>
      </c>
      <c r="J1" s="512"/>
      <c r="K1" s="78"/>
      <c r="L1" s="78"/>
      <c r="M1" s="78"/>
      <c r="N1" s="78"/>
      <c r="O1" s="78"/>
      <c r="P1" s="78"/>
    </row>
    <row r="2" spans="1:17" s="79" customFormat="1" ht="36.75" thickBot="1">
      <c r="A2" s="80" t="s">
        <v>30</v>
      </c>
      <c r="B2" s="80" t="s">
        <v>324</v>
      </c>
      <c r="C2" s="511" t="s">
        <v>467</v>
      </c>
      <c r="D2" s="511" t="s">
        <v>630</v>
      </c>
      <c r="E2" s="511" t="s">
        <v>631</v>
      </c>
      <c r="F2" s="511" t="s">
        <v>774</v>
      </c>
      <c r="G2" s="511" t="s">
        <v>822</v>
      </c>
      <c r="H2" s="81"/>
      <c r="I2" s="610"/>
      <c r="J2" s="513" t="s">
        <v>364</v>
      </c>
      <c r="K2" s="82" t="s">
        <v>366</v>
      </c>
      <c r="L2" s="82" t="s">
        <v>633</v>
      </c>
      <c r="M2" s="82" t="s">
        <v>634</v>
      </c>
      <c r="N2" s="82" t="s">
        <v>775</v>
      </c>
      <c r="O2" s="82" t="s">
        <v>823</v>
      </c>
      <c r="P2" s="82" t="s">
        <v>76</v>
      </c>
      <c r="Q2" s="80" t="s">
        <v>367</v>
      </c>
    </row>
    <row r="3" spans="1:17" s="87" customFormat="1" ht="23.25" customHeight="1" thickTop="1">
      <c r="A3" s="214" t="s">
        <v>632</v>
      </c>
      <c r="B3" s="215"/>
      <c r="C3" s="84"/>
      <c r="D3" s="84"/>
      <c r="E3" s="84"/>
      <c r="F3" s="84"/>
      <c r="G3" s="84"/>
      <c r="H3" s="85"/>
      <c r="I3" s="86"/>
      <c r="J3" s="295"/>
      <c r="K3" s="84"/>
      <c r="L3" s="84"/>
      <c r="M3" s="84"/>
      <c r="N3" s="84"/>
      <c r="O3" s="84"/>
      <c r="P3" s="78"/>
      <c r="Q3" s="94"/>
    </row>
    <row r="4" spans="1:17" s="87" customFormat="1" ht="14.1" customHeight="1">
      <c r="A4" s="210" t="s">
        <v>590</v>
      </c>
      <c r="B4" s="210" t="s">
        <v>590</v>
      </c>
      <c r="C4" s="508">
        <f>'MRB reports'!L8</f>
        <v>178000</v>
      </c>
      <c r="D4" s="508">
        <f>'MRB reports'!U8</f>
        <v>180000</v>
      </c>
      <c r="E4" s="508">
        <f>'MRB reports'!AC8</f>
        <v>170000</v>
      </c>
      <c r="F4" s="508">
        <f>'MRB reports'!AK8</f>
        <v>18400</v>
      </c>
      <c r="G4" s="508">
        <f>'MRB reports'!AS8</f>
        <v>0</v>
      </c>
      <c r="H4" s="85"/>
      <c r="I4" s="509">
        <f>C4+D4+E4+F4+G4</f>
        <v>546400</v>
      </c>
      <c r="J4" s="510">
        <v>1</v>
      </c>
      <c r="K4" s="508">
        <f>C4*J4</f>
        <v>178000</v>
      </c>
      <c r="L4" s="508">
        <f>D4*J4</f>
        <v>180000</v>
      </c>
      <c r="M4" s="508">
        <f>E4*J4</f>
        <v>170000</v>
      </c>
      <c r="N4" s="508">
        <f>F4*J4</f>
        <v>18400</v>
      </c>
      <c r="O4" s="508">
        <f>G4*J4</f>
        <v>0</v>
      </c>
      <c r="P4" s="78">
        <f>K4+L4+M4+N4+O4</f>
        <v>546400</v>
      </c>
      <c r="Q4" s="94">
        <f>I4/P4-1</f>
        <v>0</v>
      </c>
    </row>
    <row r="5" spans="1:17" s="87" customFormat="1" ht="14.1" customHeight="1">
      <c r="A5" s="210" t="s">
        <v>821</v>
      </c>
      <c r="B5" s="210" t="s">
        <v>821</v>
      </c>
      <c r="C5" s="508">
        <f>'MRB reports'!L18</f>
        <v>0</v>
      </c>
      <c r="D5" s="508">
        <f>'MRB reports'!U18</f>
        <v>0</v>
      </c>
      <c r="E5" s="508">
        <f>'MRB reports'!AC18</f>
        <v>0</v>
      </c>
      <c r="F5" s="508">
        <f>'MRB reports'!AK18</f>
        <v>298870</v>
      </c>
      <c r="G5" s="508">
        <f>'MRB reports'!AS18</f>
        <v>333880</v>
      </c>
      <c r="H5" s="85"/>
      <c r="I5" s="509">
        <f t="shared" ref="I5:I26" si="0">C5+D5+E5+F5+G5</f>
        <v>632750</v>
      </c>
      <c r="J5" s="510">
        <v>1</v>
      </c>
      <c r="K5" s="508">
        <f>C5*J5</f>
        <v>0</v>
      </c>
      <c r="L5" s="508">
        <f>D5*J5</f>
        <v>0</v>
      </c>
      <c r="M5" s="508">
        <f>E5*J5</f>
        <v>0</v>
      </c>
      <c r="N5" s="508">
        <f>F5*J5</f>
        <v>298870</v>
      </c>
      <c r="O5" s="508">
        <f t="shared" ref="O5:O26" si="1">G5*J5</f>
        <v>333880</v>
      </c>
      <c r="P5" s="78">
        <f t="shared" ref="P5:P26" si="2">K5+L5+M5+N5+O5</f>
        <v>632750</v>
      </c>
      <c r="Q5" s="94">
        <f t="shared" ref="Q5:Q21" si="3">I5/P5-1</f>
        <v>0</v>
      </c>
    </row>
    <row r="6" spans="1:17" s="87" customFormat="1" ht="14.1" customHeight="1">
      <c r="A6" s="210" t="s">
        <v>763</v>
      </c>
      <c r="B6" s="210" t="s">
        <v>763</v>
      </c>
      <c r="C6" s="508">
        <v>0</v>
      </c>
      <c r="D6" s="508">
        <f>'MRB reports'!U31</f>
        <v>188887</v>
      </c>
      <c r="E6" s="508">
        <f>'MRB reports'!AC31</f>
        <v>211355</v>
      </c>
      <c r="F6" s="508">
        <f>'MRB reports'!AK31</f>
        <v>96635</v>
      </c>
      <c r="G6" s="508">
        <f>'MRB reports'!AS31</f>
        <v>0</v>
      </c>
      <c r="H6" s="85"/>
      <c r="I6" s="509">
        <f t="shared" si="0"/>
        <v>496877</v>
      </c>
      <c r="J6" s="510">
        <v>1</v>
      </c>
      <c r="K6" s="508">
        <f t="shared" ref="K6:K26" si="4">C6*J6</f>
        <v>0</v>
      </c>
      <c r="L6" s="508">
        <f t="shared" ref="L6:L26" si="5">D6*J6</f>
        <v>188887</v>
      </c>
      <c r="M6" s="508">
        <f t="shared" ref="M6:M26" si="6">E6*J6</f>
        <v>211355</v>
      </c>
      <c r="N6" s="508">
        <f t="shared" ref="N6:N26" si="7">F6*J6</f>
        <v>96635</v>
      </c>
      <c r="O6" s="508">
        <f t="shared" si="1"/>
        <v>0</v>
      </c>
      <c r="P6" s="78">
        <f t="shared" si="2"/>
        <v>496877</v>
      </c>
      <c r="Q6" s="94">
        <f t="shared" si="3"/>
        <v>0</v>
      </c>
    </row>
    <row r="7" spans="1:17" s="87" customFormat="1" ht="14.1" customHeight="1">
      <c r="A7" s="210" t="s">
        <v>595</v>
      </c>
      <c r="B7" s="210" t="s">
        <v>595</v>
      </c>
      <c r="C7" s="508">
        <f>'MRB reports'!L23</f>
        <v>77810</v>
      </c>
      <c r="D7" s="508">
        <f>'MRB reports'!U23</f>
        <v>82305</v>
      </c>
      <c r="E7" s="508">
        <f>'MRB reports'!AC23</f>
        <v>50740</v>
      </c>
      <c r="F7" s="508">
        <f>'MRB reports'!AK23</f>
        <v>35036</v>
      </c>
      <c r="G7" s="508">
        <f>'MRB reports'!AS23</f>
        <v>0</v>
      </c>
      <c r="H7" s="85"/>
      <c r="I7" s="509">
        <f t="shared" si="0"/>
        <v>245891</v>
      </c>
      <c r="J7" s="510">
        <v>1</v>
      </c>
      <c r="K7" s="508">
        <f t="shared" si="4"/>
        <v>77810</v>
      </c>
      <c r="L7" s="508">
        <f t="shared" si="5"/>
        <v>82305</v>
      </c>
      <c r="M7" s="508">
        <f t="shared" si="6"/>
        <v>50740</v>
      </c>
      <c r="N7" s="508">
        <f t="shared" si="7"/>
        <v>35036</v>
      </c>
      <c r="O7" s="508">
        <f t="shared" si="1"/>
        <v>0</v>
      </c>
      <c r="P7" s="78">
        <f t="shared" si="2"/>
        <v>245891</v>
      </c>
      <c r="Q7" s="94">
        <f t="shared" si="3"/>
        <v>0</v>
      </c>
    </row>
    <row r="8" spans="1:17" s="87" customFormat="1" ht="14.1" customHeight="1">
      <c r="A8" s="210" t="s">
        <v>732</v>
      </c>
      <c r="B8" s="210" t="s">
        <v>732</v>
      </c>
      <c r="C8" s="508">
        <f>'MRB reports'!L57</f>
        <v>0</v>
      </c>
      <c r="D8" s="508">
        <f>'MRB reports'!U57</f>
        <v>185172</v>
      </c>
      <c r="E8" s="508">
        <f>'MRB reports'!AC57</f>
        <v>155210</v>
      </c>
      <c r="F8" s="508">
        <f>'MRB reports'!AK57</f>
        <v>55889</v>
      </c>
      <c r="G8" s="508">
        <f>'MRB reports'!AS57</f>
        <v>0</v>
      </c>
      <c r="H8" s="85"/>
      <c r="I8" s="509">
        <f t="shared" si="0"/>
        <v>396271</v>
      </c>
      <c r="J8" s="510">
        <v>1</v>
      </c>
      <c r="K8" s="508">
        <f t="shared" si="4"/>
        <v>0</v>
      </c>
      <c r="L8" s="508">
        <f t="shared" si="5"/>
        <v>185172</v>
      </c>
      <c r="M8" s="508">
        <f t="shared" si="6"/>
        <v>155210</v>
      </c>
      <c r="N8" s="508">
        <f t="shared" si="7"/>
        <v>55889</v>
      </c>
      <c r="O8" s="508">
        <f t="shared" si="1"/>
        <v>0</v>
      </c>
      <c r="P8" s="78">
        <f t="shared" si="2"/>
        <v>396271</v>
      </c>
      <c r="Q8" s="94">
        <f t="shared" si="3"/>
        <v>0</v>
      </c>
    </row>
    <row r="9" spans="1:17" s="87" customFormat="1" ht="14.1" customHeight="1">
      <c r="A9" s="210" t="s">
        <v>598</v>
      </c>
      <c r="B9" s="210" t="s">
        <v>598</v>
      </c>
      <c r="C9" s="508">
        <f>'MRB reports'!L40</f>
        <v>211906</v>
      </c>
      <c r="D9" s="508">
        <f>'MRB reports'!U40</f>
        <v>217864</v>
      </c>
      <c r="E9" s="508">
        <f>'MRB reports'!AC40</f>
        <v>246230</v>
      </c>
      <c r="F9" s="508">
        <f>'MRB reports'!AK40</f>
        <v>110038</v>
      </c>
      <c r="G9" s="508">
        <f>'MRB reports'!AS40</f>
        <v>0</v>
      </c>
      <c r="H9" s="85"/>
      <c r="I9" s="509">
        <f t="shared" si="0"/>
        <v>786038</v>
      </c>
      <c r="J9" s="510">
        <v>1</v>
      </c>
      <c r="K9" s="508">
        <f t="shared" si="4"/>
        <v>211906</v>
      </c>
      <c r="L9" s="508">
        <f t="shared" si="5"/>
        <v>217864</v>
      </c>
      <c r="M9" s="508">
        <f t="shared" si="6"/>
        <v>246230</v>
      </c>
      <c r="N9" s="508">
        <f t="shared" si="7"/>
        <v>110038</v>
      </c>
      <c r="O9" s="508">
        <f t="shared" si="1"/>
        <v>0</v>
      </c>
      <c r="P9" s="78">
        <f t="shared" si="2"/>
        <v>786038</v>
      </c>
      <c r="Q9" s="94">
        <f t="shared" si="3"/>
        <v>0</v>
      </c>
    </row>
    <row r="10" spans="1:17" s="87" customFormat="1" ht="14.1" customHeight="1">
      <c r="A10" s="461" t="s">
        <v>806</v>
      </c>
      <c r="B10" s="461" t="s">
        <v>806</v>
      </c>
      <c r="C10" s="508">
        <f>'MRB reports'!L50</f>
        <v>0</v>
      </c>
      <c r="D10" s="508">
        <f>'MRB reports'!U50</f>
        <v>0</v>
      </c>
      <c r="E10" s="508">
        <f>'MRB reports'!AC50</f>
        <v>0</v>
      </c>
      <c r="F10" s="508">
        <f>'MRB reports'!AK50</f>
        <v>332800.76798413572</v>
      </c>
      <c r="G10" s="508">
        <f>'MRB reports'!AS50</f>
        <v>464968.54018144414</v>
      </c>
      <c r="H10" s="85"/>
      <c r="I10" s="509">
        <f t="shared" si="0"/>
        <v>797769.3081655798</v>
      </c>
      <c r="J10" s="510">
        <v>1</v>
      </c>
      <c r="K10" s="508">
        <f t="shared" ref="K10" si="8">C10*J10</f>
        <v>0</v>
      </c>
      <c r="L10" s="508">
        <f t="shared" ref="L10" si="9">D10*J10</f>
        <v>0</v>
      </c>
      <c r="M10" s="508">
        <f t="shared" ref="M10" si="10">E10*J10</f>
        <v>0</v>
      </c>
      <c r="N10" s="508">
        <f t="shared" ref="N10" si="11">F10*J10</f>
        <v>332800.76798413572</v>
      </c>
      <c r="O10" s="508">
        <f t="shared" si="1"/>
        <v>464968.54018144414</v>
      </c>
      <c r="P10" s="78">
        <f t="shared" si="2"/>
        <v>797769.3081655798</v>
      </c>
      <c r="Q10" s="94">
        <f t="shared" si="3"/>
        <v>0</v>
      </c>
    </row>
    <row r="11" spans="1:17" s="87" customFormat="1" ht="14.1" customHeight="1">
      <c r="A11" s="210" t="s">
        <v>599</v>
      </c>
      <c r="B11" s="210" t="s">
        <v>599</v>
      </c>
      <c r="C11" s="508">
        <f>'MRB reports'!L64</f>
        <v>202880</v>
      </c>
      <c r="D11" s="508">
        <f>'MRB reports'!U64</f>
        <v>141630</v>
      </c>
      <c r="E11" s="508">
        <f>'MRB reports'!AC64</f>
        <v>0</v>
      </c>
      <c r="F11" s="508">
        <f>'MRB reports'!AK64</f>
        <v>22500</v>
      </c>
      <c r="G11" s="508">
        <f>'MRB reports'!AS64</f>
        <v>0</v>
      </c>
      <c r="H11" s="85"/>
      <c r="I11" s="509">
        <f t="shared" si="0"/>
        <v>367010</v>
      </c>
      <c r="J11" s="510">
        <v>1</v>
      </c>
      <c r="K11" s="508">
        <f t="shared" si="4"/>
        <v>202880</v>
      </c>
      <c r="L11" s="508">
        <f t="shared" si="5"/>
        <v>141630</v>
      </c>
      <c r="M11" s="508">
        <f t="shared" si="6"/>
        <v>0</v>
      </c>
      <c r="N11" s="508">
        <f t="shared" si="7"/>
        <v>22500</v>
      </c>
      <c r="O11" s="508">
        <f t="shared" si="1"/>
        <v>0</v>
      </c>
      <c r="P11" s="78">
        <f t="shared" si="2"/>
        <v>367010</v>
      </c>
      <c r="Q11" s="94">
        <f t="shared" si="3"/>
        <v>0</v>
      </c>
    </row>
    <row r="12" spans="1:17" s="87" customFormat="1" ht="14.1" customHeight="1">
      <c r="A12" s="210" t="s">
        <v>813</v>
      </c>
      <c r="B12" s="210" t="s">
        <v>813</v>
      </c>
      <c r="C12" s="508">
        <f>'MRB reports'!L72</f>
        <v>140000</v>
      </c>
      <c r="D12" s="508">
        <f>'MRB reports'!U72</f>
        <v>170000.1</v>
      </c>
      <c r="E12" s="508">
        <f>'MRB reports'!AC72</f>
        <v>200000.1</v>
      </c>
      <c r="F12" s="508">
        <f>'MRB reports'!AK72</f>
        <v>35500</v>
      </c>
      <c r="G12" s="508">
        <f>'MRB reports'!AS72</f>
        <v>0</v>
      </c>
      <c r="H12" s="85"/>
      <c r="I12" s="509">
        <f t="shared" si="0"/>
        <v>545500.19999999995</v>
      </c>
      <c r="J12" s="510">
        <v>1</v>
      </c>
      <c r="K12" s="508">
        <f t="shared" si="4"/>
        <v>140000</v>
      </c>
      <c r="L12" s="508">
        <f t="shared" si="5"/>
        <v>170000.1</v>
      </c>
      <c r="M12" s="508">
        <f t="shared" si="6"/>
        <v>200000.1</v>
      </c>
      <c r="N12" s="508">
        <f t="shared" si="7"/>
        <v>35500</v>
      </c>
      <c r="O12" s="508">
        <f t="shared" si="1"/>
        <v>0</v>
      </c>
      <c r="P12" s="78">
        <f t="shared" si="2"/>
        <v>545500.19999999995</v>
      </c>
      <c r="Q12" s="94">
        <f t="shared" si="3"/>
        <v>0</v>
      </c>
    </row>
    <row r="13" spans="1:17" s="87" customFormat="1" ht="14.1" customHeight="1">
      <c r="A13" s="210" t="s">
        <v>814</v>
      </c>
      <c r="B13" s="210" t="s">
        <v>814</v>
      </c>
      <c r="C13" s="508">
        <f>'MRB reports'!L79</f>
        <v>0</v>
      </c>
      <c r="D13" s="508">
        <f>'MRB reports'!U79</f>
        <v>0</v>
      </c>
      <c r="E13" s="508">
        <f>'MRB reports'!AC79</f>
        <v>0</v>
      </c>
      <c r="F13" s="508">
        <f>'MRB reports'!AK79</f>
        <v>200000</v>
      </c>
      <c r="G13" s="508">
        <f>'MRB reports'!AS79</f>
        <v>200000</v>
      </c>
      <c r="H13" s="85"/>
      <c r="I13" s="509">
        <f t="shared" si="0"/>
        <v>400000</v>
      </c>
      <c r="J13" s="510">
        <v>1</v>
      </c>
      <c r="K13" s="508">
        <f t="shared" ref="K13" si="12">C13*J13</f>
        <v>0</v>
      </c>
      <c r="L13" s="508">
        <f t="shared" ref="L13" si="13">D13*J13</f>
        <v>0</v>
      </c>
      <c r="M13" s="508">
        <f t="shared" ref="M13" si="14">E13*J13</f>
        <v>0</v>
      </c>
      <c r="N13" s="508">
        <f t="shared" ref="N13" si="15">F13*J13</f>
        <v>200000</v>
      </c>
      <c r="O13" s="508">
        <f t="shared" si="1"/>
        <v>200000</v>
      </c>
      <c r="P13" s="78">
        <f t="shared" si="2"/>
        <v>400000</v>
      </c>
      <c r="Q13" s="94">
        <f t="shared" si="3"/>
        <v>0</v>
      </c>
    </row>
    <row r="14" spans="1:17" s="87" customFormat="1" ht="14.1" customHeight="1">
      <c r="A14" s="210" t="s">
        <v>606</v>
      </c>
      <c r="B14" s="210" t="s">
        <v>606</v>
      </c>
      <c r="C14" s="508">
        <f>'MRB reports'!L96</f>
        <v>174428</v>
      </c>
      <c r="D14" s="508">
        <f>'MRB reports'!U96</f>
        <v>152810</v>
      </c>
      <c r="E14" s="508">
        <f>'MRB reports'!AC96</f>
        <v>96465</v>
      </c>
      <c r="F14" s="508">
        <f>'MRB reports'!AK96</f>
        <v>168700</v>
      </c>
      <c r="G14" s="508">
        <f>'MRB reports'!AS96</f>
        <v>0</v>
      </c>
      <c r="H14" s="85"/>
      <c r="I14" s="509">
        <f t="shared" si="0"/>
        <v>592403</v>
      </c>
      <c r="J14" s="510">
        <v>1</v>
      </c>
      <c r="K14" s="508">
        <f t="shared" si="4"/>
        <v>174428</v>
      </c>
      <c r="L14" s="508">
        <f t="shared" si="5"/>
        <v>152810</v>
      </c>
      <c r="M14" s="508">
        <f t="shared" si="6"/>
        <v>96465</v>
      </c>
      <c r="N14" s="508">
        <f t="shared" si="7"/>
        <v>168700</v>
      </c>
      <c r="O14" s="508">
        <f t="shared" si="1"/>
        <v>0</v>
      </c>
      <c r="P14" s="78">
        <f t="shared" si="2"/>
        <v>592403</v>
      </c>
      <c r="Q14" s="94">
        <f t="shared" si="3"/>
        <v>0</v>
      </c>
    </row>
    <row r="15" spans="1:17" s="87" customFormat="1" ht="14.1" customHeight="1">
      <c r="A15" s="210" t="s">
        <v>736</v>
      </c>
      <c r="B15" s="210" t="s">
        <v>736</v>
      </c>
      <c r="C15" s="508">
        <f>'MRB reports'!L84</f>
        <v>0</v>
      </c>
      <c r="D15" s="508">
        <f>'MRB reports'!U84</f>
        <v>124920</v>
      </c>
      <c r="E15" s="508">
        <f>'MRB reports'!AC84</f>
        <v>61200</v>
      </c>
      <c r="F15" s="508">
        <f>'MRB reports'!AK84</f>
        <v>0</v>
      </c>
      <c r="G15" s="508">
        <f>'MRB reports'!AS84</f>
        <v>0</v>
      </c>
      <c r="H15" s="85"/>
      <c r="I15" s="509">
        <f t="shared" si="0"/>
        <v>186120</v>
      </c>
      <c r="J15" s="510">
        <v>1</v>
      </c>
      <c r="K15" s="508">
        <f t="shared" si="4"/>
        <v>0</v>
      </c>
      <c r="L15" s="508">
        <f t="shared" si="5"/>
        <v>124920</v>
      </c>
      <c r="M15" s="508">
        <f t="shared" si="6"/>
        <v>61200</v>
      </c>
      <c r="N15" s="508">
        <f t="shared" si="7"/>
        <v>0</v>
      </c>
      <c r="O15" s="508">
        <f t="shared" si="1"/>
        <v>0</v>
      </c>
      <c r="P15" s="78">
        <f t="shared" si="2"/>
        <v>186120</v>
      </c>
      <c r="Q15" s="94">
        <f t="shared" si="3"/>
        <v>0</v>
      </c>
    </row>
    <row r="16" spans="1:17" s="87" customFormat="1" ht="14.1" customHeight="1">
      <c r="A16" s="63" t="s">
        <v>777</v>
      </c>
      <c r="B16" s="63" t="s">
        <v>777</v>
      </c>
      <c r="C16" s="508">
        <f>'MRB reports'!L101</f>
        <v>0</v>
      </c>
      <c r="D16" s="508">
        <f>'MRB reports'!U101</f>
        <v>0</v>
      </c>
      <c r="E16" s="508">
        <f>'MRB reports'!AC101</f>
        <v>98500</v>
      </c>
      <c r="F16" s="508">
        <f>'MRB reports'!AK101</f>
        <v>85500</v>
      </c>
      <c r="G16" s="508">
        <f>'MRB reports'!AS101</f>
        <v>0</v>
      </c>
      <c r="H16" s="85"/>
      <c r="I16" s="509">
        <f t="shared" si="0"/>
        <v>184000</v>
      </c>
      <c r="J16" s="510">
        <v>1</v>
      </c>
      <c r="K16" s="508">
        <f t="shared" ref="K16" si="16">C16*J16</f>
        <v>0</v>
      </c>
      <c r="L16" s="508">
        <f t="shared" ref="L16" si="17">D16*J16</f>
        <v>0</v>
      </c>
      <c r="M16" s="508">
        <f t="shared" ref="M16" si="18">E16*J16</f>
        <v>98500</v>
      </c>
      <c r="N16" s="508">
        <f t="shared" ref="N16" si="19">F16*J16</f>
        <v>85500</v>
      </c>
      <c r="O16" s="508">
        <f t="shared" si="1"/>
        <v>0</v>
      </c>
      <c r="P16" s="78">
        <f t="shared" si="2"/>
        <v>184000</v>
      </c>
      <c r="Q16" s="94">
        <f t="shared" si="3"/>
        <v>0</v>
      </c>
    </row>
    <row r="17" spans="1:17" s="87" customFormat="1" ht="14.1" customHeight="1">
      <c r="A17" s="210" t="s">
        <v>749</v>
      </c>
      <c r="B17" s="210" t="s">
        <v>749</v>
      </c>
      <c r="C17" s="508">
        <f>'MRB reports'!L89</f>
        <v>0</v>
      </c>
      <c r="D17" s="508">
        <f>'MRB reports'!U89</f>
        <v>30000</v>
      </c>
      <c r="E17" s="508">
        <f>'MRB reports'!AC89</f>
        <v>100000</v>
      </c>
      <c r="F17" s="508">
        <f>'MRB reports'!AK89</f>
        <v>0</v>
      </c>
      <c r="G17" s="508">
        <f>'MRB reports'!AS89</f>
        <v>0</v>
      </c>
      <c r="H17" s="85"/>
      <c r="I17" s="509">
        <f t="shared" si="0"/>
        <v>130000</v>
      </c>
      <c r="J17" s="510">
        <v>1</v>
      </c>
      <c r="K17" s="508">
        <f t="shared" si="4"/>
        <v>0</v>
      </c>
      <c r="L17" s="508">
        <f t="shared" si="5"/>
        <v>30000</v>
      </c>
      <c r="M17" s="508">
        <f t="shared" si="6"/>
        <v>100000</v>
      </c>
      <c r="N17" s="508">
        <f t="shared" si="7"/>
        <v>0</v>
      </c>
      <c r="O17" s="508">
        <f t="shared" si="1"/>
        <v>0</v>
      </c>
      <c r="P17" s="78">
        <f t="shared" si="2"/>
        <v>130000</v>
      </c>
      <c r="Q17" s="94">
        <f t="shared" si="3"/>
        <v>0</v>
      </c>
    </row>
    <row r="18" spans="1:17" s="87" customFormat="1" ht="14.1" customHeight="1">
      <c r="A18" s="210" t="s">
        <v>610</v>
      </c>
      <c r="B18" s="63" t="s">
        <v>610</v>
      </c>
      <c r="C18" s="508">
        <f>'MRB reports'!L113</f>
        <v>135400</v>
      </c>
      <c r="D18" s="508">
        <f>'MRB reports'!U113</f>
        <v>233172</v>
      </c>
      <c r="E18" s="508">
        <f>'MRB reports'!AC113</f>
        <v>239162</v>
      </c>
      <c r="F18" s="508">
        <f>'MRB reports'!AK113</f>
        <v>30538</v>
      </c>
      <c r="G18" s="508">
        <f>'MRB reports'!AS113</f>
        <v>0</v>
      </c>
      <c r="H18" s="85"/>
      <c r="I18" s="509">
        <f t="shared" si="0"/>
        <v>638272</v>
      </c>
      <c r="J18" s="510">
        <v>1</v>
      </c>
      <c r="K18" s="508">
        <f t="shared" si="4"/>
        <v>135400</v>
      </c>
      <c r="L18" s="508">
        <f t="shared" si="5"/>
        <v>233172</v>
      </c>
      <c r="M18" s="508">
        <f t="shared" si="6"/>
        <v>239162</v>
      </c>
      <c r="N18" s="508">
        <f t="shared" si="7"/>
        <v>30538</v>
      </c>
      <c r="O18" s="508">
        <f t="shared" si="1"/>
        <v>0</v>
      </c>
      <c r="P18" s="78">
        <f t="shared" si="2"/>
        <v>638272</v>
      </c>
      <c r="Q18" s="94">
        <f t="shared" si="3"/>
        <v>0</v>
      </c>
    </row>
    <row r="19" spans="1:17" s="87" customFormat="1" ht="14.1" customHeight="1">
      <c r="A19" s="63" t="s">
        <v>812</v>
      </c>
      <c r="B19" s="63" t="s">
        <v>812</v>
      </c>
      <c r="C19" s="508">
        <f>'MRB reports'!L122</f>
        <v>0</v>
      </c>
      <c r="D19" s="508">
        <f>'MRB reports'!U122</f>
        <v>0</v>
      </c>
      <c r="E19" s="508">
        <f>'MRB reports'!AC122</f>
        <v>0</v>
      </c>
      <c r="F19" s="508">
        <f>'MRB reports'!AK122</f>
        <v>330150</v>
      </c>
      <c r="G19" s="508">
        <f>'MRB reports'!AS122</f>
        <v>358023</v>
      </c>
      <c r="H19" s="85"/>
      <c r="I19" s="509">
        <f t="shared" si="0"/>
        <v>688173</v>
      </c>
      <c r="J19" s="510">
        <v>1</v>
      </c>
      <c r="K19" s="508">
        <f t="shared" ref="K19" si="20">C19*J19</f>
        <v>0</v>
      </c>
      <c r="L19" s="508">
        <f t="shared" ref="L19" si="21">D19*J19</f>
        <v>0</v>
      </c>
      <c r="M19" s="508">
        <f t="shared" ref="M19" si="22">E19*J19</f>
        <v>0</v>
      </c>
      <c r="N19" s="508">
        <f t="shared" ref="N19" si="23">F19*J19</f>
        <v>330150</v>
      </c>
      <c r="O19" s="508">
        <f t="shared" si="1"/>
        <v>358023</v>
      </c>
      <c r="P19" s="78">
        <f t="shared" si="2"/>
        <v>688173</v>
      </c>
      <c r="Q19" s="94">
        <f t="shared" si="3"/>
        <v>0</v>
      </c>
    </row>
    <row r="20" spans="1:17" s="87" customFormat="1" ht="14.1" customHeight="1">
      <c r="A20" s="63" t="s">
        <v>818</v>
      </c>
      <c r="B20" s="63" t="s">
        <v>818</v>
      </c>
      <c r="C20" s="508">
        <f>'MRB reports'!L129</f>
        <v>178565</v>
      </c>
      <c r="D20" s="508">
        <f>'MRB reports'!U129</f>
        <v>181463</v>
      </c>
      <c r="E20" s="508">
        <f>'MRB reports'!AC129</f>
        <v>157174</v>
      </c>
      <c r="F20" s="508">
        <f>'MRB reports'!AK129</f>
        <v>6545</v>
      </c>
      <c r="G20" s="508">
        <f>'MRB reports'!AS129</f>
        <v>0</v>
      </c>
      <c r="H20" s="85"/>
      <c r="I20" s="509">
        <f t="shared" si="0"/>
        <v>523747</v>
      </c>
      <c r="J20" s="510">
        <v>1</v>
      </c>
      <c r="K20" s="508">
        <f t="shared" si="4"/>
        <v>178565</v>
      </c>
      <c r="L20" s="508">
        <f t="shared" si="5"/>
        <v>181463</v>
      </c>
      <c r="M20" s="508">
        <f t="shared" si="6"/>
        <v>157174</v>
      </c>
      <c r="N20" s="508">
        <f t="shared" si="7"/>
        <v>6545</v>
      </c>
      <c r="O20" s="508">
        <f t="shared" si="1"/>
        <v>0</v>
      </c>
      <c r="P20" s="78">
        <f t="shared" si="2"/>
        <v>523747</v>
      </c>
      <c r="Q20" s="94">
        <f t="shared" si="3"/>
        <v>0</v>
      </c>
    </row>
    <row r="21" spans="1:17" s="87" customFormat="1" ht="14.1" customHeight="1">
      <c r="A21" s="63" t="s">
        <v>819</v>
      </c>
      <c r="B21" s="63" t="s">
        <v>819</v>
      </c>
      <c r="C21" s="508">
        <f>'MRB reports'!L135</f>
        <v>0</v>
      </c>
      <c r="D21" s="508">
        <f>'MRB reports'!U135</f>
        <v>0</v>
      </c>
      <c r="E21" s="508">
        <f>'MRB reports'!AC135</f>
        <v>0</v>
      </c>
      <c r="F21" s="508">
        <f>'MRB reports'!AK135</f>
        <v>181030</v>
      </c>
      <c r="G21" s="508">
        <f>'MRB reports'!AS135</f>
        <v>189824</v>
      </c>
      <c r="H21" s="85"/>
      <c r="I21" s="509">
        <f t="shared" si="0"/>
        <v>370854</v>
      </c>
      <c r="J21" s="510">
        <v>1</v>
      </c>
      <c r="K21" s="508">
        <f t="shared" ref="K21" si="24">C21*J21</f>
        <v>0</v>
      </c>
      <c r="L21" s="508">
        <f t="shared" ref="L21" si="25">D21*J21</f>
        <v>0</v>
      </c>
      <c r="M21" s="508">
        <f t="shared" ref="M21" si="26">E21*J21</f>
        <v>0</v>
      </c>
      <c r="N21" s="508">
        <f t="shared" ref="N21" si="27">F21*J21</f>
        <v>181030</v>
      </c>
      <c r="O21" s="508">
        <f t="shared" si="1"/>
        <v>189824</v>
      </c>
      <c r="P21" s="78">
        <f t="shared" si="2"/>
        <v>370854</v>
      </c>
      <c r="Q21" s="94">
        <f t="shared" si="3"/>
        <v>0</v>
      </c>
    </row>
    <row r="22" spans="1:17" s="87" customFormat="1" ht="14.1" customHeight="1">
      <c r="A22" s="210" t="s">
        <v>751</v>
      </c>
      <c r="B22" s="63" t="s">
        <v>751</v>
      </c>
      <c r="C22" s="508">
        <f>'MRB reports'!L144</f>
        <v>0</v>
      </c>
      <c r="D22" s="508">
        <f>'MRB reports'!U144</f>
        <v>187873</v>
      </c>
      <c r="E22" s="508">
        <f>'MRB reports'!AC144</f>
        <v>165725</v>
      </c>
      <c r="F22" s="508">
        <f>'MRB reports'!AK144</f>
        <v>50951</v>
      </c>
      <c r="G22" s="508">
        <f>'MRB reports'!AS144</f>
        <v>0</v>
      </c>
      <c r="H22" s="85"/>
      <c r="I22" s="509">
        <f t="shared" si="0"/>
        <v>404549</v>
      </c>
      <c r="J22" s="510">
        <v>1</v>
      </c>
      <c r="K22" s="508">
        <f t="shared" si="4"/>
        <v>0</v>
      </c>
      <c r="L22" s="508">
        <f t="shared" si="5"/>
        <v>187873</v>
      </c>
      <c r="M22" s="508">
        <f t="shared" si="6"/>
        <v>165725</v>
      </c>
      <c r="N22" s="508">
        <f t="shared" si="7"/>
        <v>50951</v>
      </c>
      <c r="O22" s="508">
        <f t="shared" si="1"/>
        <v>0</v>
      </c>
      <c r="P22" s="78">
        <f t="shared" si="2"/>
        <v>404549</v>
      </c>
      <c r="Q22" s="94">
        <f t="shared" ref="Q22:Q28" si="28">I22/P22-1</f>
        <v>0</v>
      </c>
    </row>
    <row r="23" spans="1:17" s="87" customFormat="1" ht="14.1" customHeight="1">
      <c r="A23" s="210" t="s">
        <v>615</v>
      </c>
      <c r="B23" s="210" t="s">
        <v>615</v>
      </c>
      <c r="C23" s="508">
        <f>'MRB reports'!L150</f>
        <v>116528</v>
      </c>
      <c r="D23" s="508">
        <f>'MRB reports'!U150</f>
        <v>0</v>
      </c>
      <c r="E23" s="508">
        <f>'MRB reports'!AC150</f>
        <v>0</v>
      </c>
      <c r="F23" s="508">
        <f>'MRB reports'!AK150</f>
        <v>0</v>
      </c>
      <c r="G23" s="508">
        <f>'MRB reports'!AS150</f>
        <v>0</v>
      </c>
      <c r="H23" s="85"/>
      <c r="I23" s="509">
        <f t="shared" si="0"/>
        <v>116528</v>
      </c>
      <c r="J23" s="510">
        <v>1</v>
      </c>
      <c r="K23" s="508">
        <f t="shared" si="4"/>
        <v>116528</v>
      </c>
      <c r="L23" s="508">
        <f t="shared" si="5"/>
        <v>0</v>
      </c>
      <c r="M23" s="508">
        <f t="shared" si="6"/>
        <v>0</v>
      </c>
      <c r="N23" s="508">
        <f t="shared" si="7"/>
        <v>0</v>
      </c>
      <c r="O23" s="508">
        <f t="shared" si="1"/>
        <v>0</v>
      </c>
      <c r="P23" s="78">
        <f t="shared" si="2"/>
        <v>116528</v>
      </c>
      <c r="Q23" s="94">
        <f t="shared" si="28"/>
        <v>0</v>
      </c>
    </row>
    <row r="24" spans="1:17" s="87" customFormat="1" ht="14.1" customHeight="1">
      <c r="A24" s="210" t="s">
        <v>617</v>
      </c>
      <c r="B24" s="210" t="s">
        <v>617</v>
      </c>
      <c r="C24" s="508">
        <f>'MRB reports'!L163</f>
        <v>444876</v>
      </c>
      <c r="D24" s="508">
        <f>'MRB reports'!U163</f>
        <v>423075.45600000001</v>
      </c>
      <c r="E24" s="508">
        <f>'MRB reports'!AC163</f>
        <v>241119</v>
      </c>
      <c r="F24" s="508">
        <f>'MRB reports'!AK163</f>
        <v>25000</v>
      </c>
      <c r="G24" s="508">
        <f>'MRB reports'!AS163</f>
        <v>0</v>
      </c>
      <c r="H24" s="85"/>
      <c r="I24" s="509">
        <f t="shared" si="0"/>
        <v>1134070.456</v>
      </c>
      <c r="J24" s="510">
        <v>1</v>
      </c>
      <c r="K24" s="508">
        <f t="shared" si="4"/>
        <v>444876</v>
      </c>
      <c r="L24" s="508">
        <f t="shared" si="5"/>
        <v>423075.45600000001</v>
      </c>
      <c r="M24" s="508">
        <f t="shared" si="6"/>
        <v>241119</v>
      </c>
      <c r="N24" s="508">
        <f t="shared" si="7"/>
        <v>25000</v>
      </c>
      <c r="O24" s="508">
        <f t="shared" si="1"/>
        <v>0</v>
      </c>
      <c r="P24" s="78">
        <f t="shared" si="2"/>
        <v>1134070.456</v>
      </c>
      <c r="Q24" s="94">
        <f t="shared" si="28"/>
        <v>0</v>
      </c>
    </row>
    <row r="25" spans="1:17" s="87" customFormat="1" ht="14.1" customHeight="1">
      <c r="A25" s="210" t="s">
        <v>624</v>
      </c>
      <c r="B25" s="210" t="s">
        <v>624</v>
      </c>
      <c r="C25" s="508">
        <f>'MRB reports'!L169</f>
        <v>115083</v>
      </c>
      <c r="D25" s="508">
        <f>'MRB reports'!U169</f>
        <v>152045.57399999999</v>
      </c>
      <c r="E25" s="508">
        <f>'MRB reports'!AC169</f>
        <v>132615</v>
      </c>
      <c r="F25" s="508">
        <f>'MRB reports'!AK169</f>
        <v>164771</v>
      </c>
      <c r="G25" s="508">
        <f>'MRB reports'!AS169</f>
        <v>0</v>
      </c>
      <c r="H25" s="85"/>
      <c r="I25" s="509">
        <f t="shared" si="0"/>
        <v>564514.57400000002</v>
      </c>
      <c r="J25" s="510">
        <v>1</v>
      </c>
      <c r="K25" s="508">
        <f t="shared" si="4"/>
        <v>115083</v>
      </c>
      <c r="L25" s="508">
        <f t="shared" si="5"/>
        <v>152045.57399999999</v>
      </c>
      <c r="M25" s="508">
        <f t="shared" si="6"/>
        <v>132615</v>
      </c>
      <c r="N25" s="508">
        <f t="shared" si="7"/>
        <v>164771</v>
      </c>
      <c r="O25" s="508">
        <f t="shared" si="1"/>
        <v>0</v>
      </c>
      <c r="P25" s="78">
        <f t="shared" si="2"/>
        <v>564514.57400000002</v>
      </c>
      <c r="Q25" s="94">
        <f t="shared" si="28"/>
        <v>0</v>
      </c>
    </row>
    <row r="26" spans="1:17" s="87" customFormat="1" ht="14.1" customHeight="1">
      <c r="A26" s="210" t="s">
        <v>627</v>
      </c>
      <c r="B26" s="210" t="s">
        <v>627</v>
      </c>
      <c r="C26" s="508">
        <f>'MRB reports'!L177</f>
        <v>145030</v>
      </c>
      <c r="D26" s="508">
        <f>'MRB reports'!U177</f>
        <v>221180.524</v>
      </c>
      <c r="E26" s="508">
        <f>'MRB reports'!AC177</f>
        <v>123405</v>
      </c>
      <c r="F26" s="508">
        <f>'MRB reports'!AK177</f>
        <v>12500</v>
      </c>
      <c r="G26" s="508">
        <f>'MRB reports'!AS177</f>
        <v>0</v>
      </c>
      <c r="H26" s="85"/>
      <c r="I26" s="509">
        <f t="shared" si="0"/>
        <v>502115.52399999998</v>
      </c>
      <c r="J26" s="510">
        <v>1</v>
      </c>
      <c r="K26" s="508">
        <f t="shared" si="4"/>
        <v>145030</v>
      </c>
      <c r="L26" s="508">
        <f t="shared" si="5"/>
        <v>221180.524</v>
      </c>
      <c r="M26" s="508">
        <f t="shared" si="6"/>
        <v>123405</v>
      </c>
      <c r="N26" s="508">
        <f t="shared" si="7"/>
        <v>12500</v>
      </c>
      <c r="O26" s="508">
        <f t="shared" si="1"/>
        <v>0</v>
      </c>
      <c r="P26" s="78">
        <f t="shared" si="2"/>
        <v>502115.52399999998</v>
      </c>
      <c r="Q26" s="94">
        <f t="shared" si="28"/>
        <v>0</v>
      </c>
    </row>
    <row r="27" spans="1:17" s="87" customFormat="1" ht="14.1" customHeight="1" thickBot="1">
      <c r="A27" s="63" t="s">
        <v>824</v>
      </c>
      <c r="B27" s="63" t="s">
        <v>824</v>
      </c>
      <c r="C27" s="508">
        <f>'MRB reports'!L183</f>
        <v>0</v>
      </c>
      <c r="D27" s="508">
        <f>'MRB reports'!U183</f>
        <v>0</v>
      </c>
      <c r="E27" s="508">
        <f>'MRB reports'!AC183</f>
        <v>0</v>
      </c>
      <c r="F27" s="508">
        <f>'MRB reports'!AK183</f>
        <v>77400</v>
      </c>
      <c r="G27" s="508">
        <f>'MRB reports'!AS183</f>
        <v>281000</v>
      </c>
      <c r="H27" s="85"/>
      <c r="I27" s="509">
        <f t="shared" ref="I27" si="29">C27+D27+E27+F27+G27</f>
        <v>358400</v>
      </c>
      <c r="J27" s="510">
        <v>1</v>
      </c>
      <c r="K27" s="508">
        <f t="shared" ref="K27" si="30">C27*J27</f>
        <v>0</v>
      </c>
      <c r="L27" s="508">
        <f t="shared" ref="L27" si="31">D27*J27</f>
        <v>0</v>
      </c>
      <c r="M27" s="508">
        <f t="shared" ref="M27" si="32">E27*J27</f>
        <v>0</v>
      </c>
      <c r="N27" s="508">
        <f t="shared" ref="N27" si="33">F27*J27</f>
        <v>77400</v>
      </c>
      <c r="O27" s="508">
        <f t="shared" ref="O27" si="34">G27*J27</f>
        <v>281000</v>
      </c>
      <c r="P27" s="78">
        <f t="shared" ref="P27" si="35">K27+L27+M27+N27+O27</f>
        <v>358400</v>
      </c>
      <c r="Q27" s="94">
        <f t="shared" ref="Q27" si="36">I27/P27-1</f>
        <v>0</v>
      </c>
    </row>
    <row r="28" spans="1:17" ht="13.5" customHeight="1">
      <c r="A28" s="210"/>
      <c r="C28" s="216">
        <f>SUM(C3:C27)</f>
        <v>2120506</v>
      </c>
      <c r="D28" s="216">
        <f t="shared" ref="D28:I28" si="37">SUM(D3:D27)</f>
        <v>2872397.6540000001</v>
      </c>
      <c r="E28" s="216">
        <f t="shared" si="37"/>
        <v>2448900.1</v>
      </c>
      <c r="F28" s="216">
        <f t="shared" si="37"/>
        <v>2338753.767984136</v>
      </c>
      <c r="G28" s="216">
        <f t="shared" si="37"/>
        <v>1827695.540181444</v>
      </c>
      <c r="H28" s="216">
        <f t="shared" si="37"/>
        <v>0</v>
      </c>
      <c r="I28" s="216">
        <f t="shared" si="37"/>
        <v>11608253.062165581</v>
      </c>
      <c r="J28" s="296"/>
      <c r="K28" s="216">
        <f>SUM(K3:K27)</f>
        <v>2120506</v>
      </c>
      <c r="L28" s="216">
        <f t="shared" ref="L28:O28" si="38">SUM(L3:L27)</f>
        <v>2872397.6540000001</v>
      </c>
      <c r="M28" s="216">
        <f t="shared" si="38"/>
        <v>2448900.1</v>
      </c>
      <c r="N28" s="216">
        <f t="shared" si="38"/>
        <v>2338753.767984136</v>
      </c>
      <c r="O28" s="216">
        <f t="shared" si="38"/>
        <v>1827695.540181444</v>
      </c>
      <c r="P28" s="216">
        <f>SUM(P3:P27)</f>
        <v>11608253.062165581</v>
      </c>
      <c r="Q28" s="217">
        <f t="shared" si="28"/>
        <v>0</v>
      </c>
    </row>
    <row r="31" spans="1:17">
      <c r="J31" s="297" t="s">
        <v>368</v>
      </c>
    </row>
    <row r="32" spans="1:17">
      <c r="J32" s="297" t="s">
        <v>369</v>
      </c>
    </row>
    <row r="33" spans="10:10">
      <c r="J33" s="297" t="s">
        <v>373</v>
      </c>
    </row>
    <row r="34" spans="10:10">
      <c r="J34" s="297" t="s">
        <v>371</v>
      </c>
    </row>
    <row r="35" spans="10:10">
      <c r="J35" s="297" t="s">
        <v>372</v>
      </c>
    </row>
    <row r="37" spans="10:10">
      <c r="J37" s="297"/>
    </row>
    <row r="38" spans="10:10">
      <c r="J38" s="298"/>
    </row>
    <row r="39" spans="10:10">
      <c r="J39" s="298"/>
    </row>
    <row r="40" spans="10:10">
      <c r="J40" s="298"/>
    </row>
    <row r="41" spans="10:10">
      <c r="J41" s="298"/>
    </row>
    <row r="42" spans="10:10">
      <c r="J42" s="298"/>
    </row>
    <row r="43" spans="10:10">
      <c r="J43" s="298"/>
    </row>
    <row r="44" spans="10:10">
      <c r="J44" s="298"/>
    </row>
    <row r="45" spans="10:10">
      <c r="J45" s="298"/>
    </row>
    <row r="47" spans="10:10">
      <c r="J47" s="298"/>
    </row>
    <row r="48" spans="10:10">
      <c r="J48" s="298"/>
    </row>
    <row r="49" spans="10:10">
      <c r="J49" s="298"/>
    </row>
    <row r="50" spans="10:10">
      <c r="J50" s="298"/>
    </row>
    <row r="51" spans="10:10">
      <c r="J51" s="298"/>
    </row>
    <row r="52" spans="10:10">
      <c r="J52" s="298"/>
    </row>
    <row r="53" spans="10:10">
      <c r="J53" s="298"/>
    </row>
    <row r="54" spans="10:10">
      <c r="J54" s="298"/>
    </row>
    <row r="55" spans="10:10">
      <c r="J55" s="298"/>
    </row>
  </sheetData>
  <mergeCells count="2">
    <mergeCell ref="I1:I2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4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9.85546875" defaultRowHeight="12.95" customHeight="1"/>
  <cols>
    <col min="1" max="1" width="7.85546875" bestFit="1" customWidth="1"/>
    <col min="2" max="2" width="22" style="83" bestFit="1" customWidth="1"/>
    <col min="3" max="3" width="31.140625" style="83" customWidth="1"/>
    <col min="4" max="4" width="20" customWidth="1"/>
    <col min="5" max="5" width="15.28515625" bestFit="1" customWidth="1"/>
    <col min="6" max="6" width="17.5703125" customWidth="1"/>
    <col min="7" max="7" width="21.140625" customWidth="1"/>
    <col min="8" max="8" width="13.42578125" customWidth="1"/>
    <col min="9" max="9" width="9.42578125" bestFit="1" customWidth="1"/>
    <col min="10" max="10" width="32" bestFit="1" customWidth="1"/>
    <col min="11" max="11" width="11" bestFit="1" customWidth="1"/>
    <col min="12" max="12" width="6.5703125" style="294" customWidth="1"/>
    <col min="13" max="13" width="12.5703125" style="100" bestFit="1" customWidth="1"/>
    <col min="14" max="14" width="16.7109375" style="467" customWidth="1"/>
    <col min="15" max="15" width="10.42578125" style="95" bestFit="1" customWidth="1"/>
    <col min="16" max="16" width="10.42578125" style="116" bestFit="1" customWidth="1"/>
    <col min="17" max="16384" width="9.85546875" style="95"/>
  </cols>
  <sheetData>
    <row r="1" spans="1:16" ht="54.75" customHeight="1">
      <c r="A1" s="122" t="s">
        <v>311</v>
      </c>
      <c r="B1" s="122" t="s">
        <v>0</v>
      </c>
      <c r="C1" s="122" t="s">
        <v>30</v>
      </c>
      <c r="D1" s="122" t="s">
        <v>78</v>
      </c>
      <c r="E1" s="122" t="s">
        <v>752</v>
      </c>
      <c r="F1" s="292" t="s">
        <v>671</v>
      </c>
      <c r="G1" s="118" t="s">
        <v>323</v>
      </c>
      <c r="H1" s="119" t="s">
        <v>1</v>
      </c>
      <c r="I1" s="119" t="s">
        <v>2</v>
      </c>
      <c r="J1" s="120" t="s">
        <v>3</v>
      </c>
      <c r="K1" s="121" t="s">
        <v>4</v>
      </c>
      <c r="L1" s="531" t="s">
        <v>5</v>
      </c>
      <c r="M1" s="224" t="s">
        <v>109</v>
      </c>
      <c r="N1" s="466" t="s">
        <v>334</v>
      </c>
      <c r="O1" s="123" t="s">
        <v>335</v>
      </c>
      <c r="P1" s="117" t="s">
        <v>336</v>
      </c>
    </row>
    <row r="2" spans="1:16" ht="9" customHeight="1">
      <c r="A2" s="95"/>
      <c r="B2" s="300"/>
      <c r="C2" s="300"/>
      <c r="D2" s="95"/>
      <c r="E2" s="95"/>
    </row>
    <row r="3" spans="1:16" s="307" customFormat="1" ht="12.95" customHeight="1">
      <c r="A3" s="305" t="s">
        <v>39</v>
      </c>
      <c r="B3" s="310"/>
      <c r="C3" s="305"/>
      <c r="D3" s="303"/>
      <c r="E3" s="311"/>
      <c r="F3" s="301"/>
      <c r="G3" s="301"/>
      <c r="H3" s="301"/>
      <c r="I3" s="301"/>
      <c r="J3" s="303"/>
      <c r="K3" s="312"/>
      <c r="L3" s="302"/>
      <c r="M3" s="301"/>
      <c r="N3" s="468"/>
      <c r="O3" s="308"/>
      <c r="P3" s="309"/>
    </row>
    <row r="4" spans="1:16" s="307" customFormat="1" ht="12.95" customHeight="1">
      <c r="A4" s="313" t="s">
        <v>79</v>
      </c>
      <c r="B4" s="314"/>
      <c r="C4" s="314"/>
      <c r="D4" s="314"/>
      <c r="E4" s="314"/>
      <c r="F4" s="315"/>
      <c r="G4" s="315"/>
      <c r="H4" s="315"/>
      <c r="I4" s="315"/>
      <c r="J4" s="314"/>
      <c r="K4" s="316"/>
      <c r="L4" s="317"/>
      <c r="M4" s="318"/>
      <c r="N4" s="469"/>
      <c r="O4" s="319"/>
      <c r="P4" s="320">
        <f>SUM(O3:O3)</f>
        <v>0</v>
      </c>
    </row>
    <row r="5" spans="1:16" s="307" customFormat="1" ht="12.95" customHeight="1">
      <c r="A5" s="321"/>
      <c r="B5" s="305"/>
      <c r="C5" s="305"/>
      <c r="D5" s="305"/>
      <c r="E5" s="305"/>
      <c r="F5" s="322"/>
      <c r="G5" s="322"/>
      <c r="H5" s="322"/>
      <c r="I5" s="322"/>
      <c r="J5" s="305"/>
      <c r="K5" s="323"/>
      <c r="L5" s="324"/>
      <c r="M5" s="325"/>
      <c r="N5" s="470"/>
      <c r="P5" s="309"/>
    </row>
    <row r="6" spans="1:16" s="307" customFormat="1" ht="12.95" customHeight="1">
      <c r="A6" s="305" t="s">
        <v>18</v>
      </c>
      <c r="B6" s="303"/>
      <c r="C6" s="305"/>
      <c r="D6" s="304"/>
      <c r="E6" s="305"/>
      <c r="F6" s="301"/>
      <c r="G6" s="301"/>
      <c r="H6" s="301"/>
      <c r="I6" s="301"/>
      <c r="J6" s="303"/>
      <c r="K6" s="312"/>
      <c r="L6" s="302"/>
      <c r="M6" s="301"/>
      <c r="N6" s="468"/>
      <c r="O6" s="308"/>
      <c r="P6" s="309"/>
    </row>
    <row r="7" spans="1:16" s="307" customFormat="1" ht="12.95" customHeight="1">
      <c r="A7" s="313" t="s">
        <v>80</v>
      </c>
      <c r="B7" s="314"/>
      <c r="C7" s="314"/>
      <c r="D7" s="314"/>
      <c r="E7" s="314"/>
      <c r="F7" s="315"/>
      <c r="G7" s="315"/>
      <c r="H7" s="315"/>
      <c r="I7" s="315"/>
      <c r="J7" s="314"/>
      <c r="K7" s="316"/>
      <c r="L7" s="317"/>
      <c r="M7" s="318"/>
      <c r="N7" s="469"/>
      <c r="O7" s="319"/>
      <c r="P7" s="320">
        <f>SUM(O6:O6)</f>
        <v>0</v>
      </c>
    </row>
    <row r="8" spans="1:16" s="307" customFormat="1" ht="12.95" customHeight="1">
      <c r="A8" s="321"/>
      <c r="B8" s="305"/>
      <c r="C8" s="305"/>
      <c r="D8" s="305"/>
      <c r="E8" s="305"/>
      <c r="F8" s="322"/>
      <c r="G8" s="322"/>
      <c r="H8" s="322"/>
      <c r="I8" s="322"/>
      <c r="J8" s="305"/>
      <c r="K8" s="323"/>
      <c r="L8" s="324"/>
      <c r="M8" s="325"/>
      <c r="N8" s="470"/>
      <c r="P8" s="309"/>
    </row>
    <row r="9" spans="1:16" s="307" customFormat="1" ht="12.95" customHeight="1">
      <c r="A9" s="305" t="s">
        <v>16</v>
      </c>
      <c r="B9" s="328" t="s">
        <v>15</v>
      </c>
      <c r="C9" s="545" t="s">
        <v>821</v>
      </c>
      <c r="D9" s="304" t="s">
        <v>661</v>
      </c>
      <c r="E9" s="305" t="s">
        <v>638</v>
      </c>
      <c r="F9" s="301">
        <f>'MRB reports'!AM16</f>
        <v>25000</v>
      </c>
      <c r="G9" s="301">
        <f>'MRB reports'!AN16</f>
        <v>1500</v>
      </c>
      <c r="H9" s="301">
        <f>'MRB reports'!AP152</f>
        <v>0</v>
      </c>
      <c r="I9" s="301">
        <f>'MRB reports'!AQ152</f>
        <v>0</v>
      </c>
      <c r="J9" s="303"/>
      <c r="K9" s="312">
        <f t="shared" ref="K9:K10" si="0">L9*2080</f>
        <v>208</v>
      </c>
      <c r="L9" s="302">
        <f>'MRB reports'!AO16</f>
        <v>0.1</v>
      </c>
      <c r="M9" s="301">
        <f t="shared" ref="M9" si="1">SUM(F9:I9)</f>
        <v>26500</v>
      </c>
      <c r="N9" s="468">
        <v>1</v>
      </c>
      <c r="O9" s="308">
        <f t="shared" ref="O9" si="2">M9*N9</f>
        <v>26500</v>
      </c>
      <c r="P9" s="309"/>
    </row>
    <row r="10" spans="1:16" s="307" customFormat="1" ht="12.95" customHeight="1">
      <c r="A10" s="305" t="s">
        <v>16</v>
      </c>
      <c r="B10" s="554" t="s">
        <v>791</v>
      </c>
      <c r="C10" s="461" t="s">
        <v>806</v>
      </c>
      <c r="D10" s="304"/>
      <c r="E10" s="305" t="s">
        <v>638</v>
      </c>
      <c r="F10" s="301">
        <f>'MRB reports'!AM44</f>
        <v>72883.221038307689</v>
      </c>
      <c r="G10" s="301">
        <f>'MRB reports'!AN44</f>
        <v>2444.1438560000001</v>
      </c>
      <c r="H10" s="301">
        <f>'MRB reports'!AP44</f>
        <v>0</v>
      </c>
      <c r="I10" s="301">
        <f>'MRB reports'!AQ44</f>
        <v>0</v>
      </c>
      <c r="J10" s="303"/>
      <c r="K10" s="312">
        <f t="shared" si="0"/>
        <v>1040</v>
      </c>
      <c r="L10" s="302">
        <f>'MRB reports'!AO44</f>
        <v>0.5</v>
      </c>
      <c r="M10" s="301">
        <f t="shared" ref="M10" si="3">SUM(F10:I10)</f>
        <v>75327.364894307684</v>
      </c>
      <c r="N10" s="468">
        <v>1</v>
      </c>
      <c r="O10" s="308">
        <f t="shared" ref="O10" si="4">M10*N10</f>
        <v>75327.364894307684</v>
      </c>
      <c r="P10" s="309"/>
    </row>
    <row r="11" spans="1:16" s="329" customFormat="1" ht="12.95" customHeight="1">
      <c r="A11" s="313" t="s">
        <v>81</v>
      </c>
      <c r="B11" s="314"/>
      <c r="C11" s="314"/>
      <c r="D11" s="314"/>
      <c r="E11" s="314"/>
      <c r="F11" s="315"/>
      <c r="G11" s="315"/>
      <c r="H11" s="315"/>
      <c r="I11" s="315"/>
      <c r="J11" s="314"/>
      <c r="K11" s="316"/>
      <c r="L11" s="317"/>
      <c r="M11" s="318"/>
      <c r="N11" s="469"/>
      <c r="O11" s="319"/>
      <c r="P11" s="320">
        <f>SUM(O9:O10)</f>
        <v>101827.36489430768</v>
      </c>
    </row>
    <row r="12" spans="1:16" s="329" customFormat="1" ht="12.95" customHeight="1">
      <c r="A12" s="321"/>
      <c r="B12" s="305"/>
      <c r="C12" s="305"/>
      <c r="D12" s="305"/>
      <c r="E12" s="305"/>
      <c r="F12" s="322"/>
      <c r="G12" s="322"/>
      <c r="H12" s="322"/>
      <c r="I12" s="322"/>
      <c r="J12" s="305"/>
      <c r="K12" s="323"/>
      <c r="L12" s="324"/>
      <c r="M12" s="325"/>
      <c r="N12" s="470"/>
      <c r="O12" s="307"/>
      <c r="P12" s="309"/>
    </row>
    <row r="13" spans="1:16" s="307" customFormat="1" ht="12.95" customHeight="1">
      <c r="A13" s="305" t="s">
        <v>277</v>
      </c>
      <c r="B13" s="554" t="s">
        <v>811</v>
      </c>
      <c r="C13" s="305" t="s">
        <v>812</v>
      </c>
      <c r="D13" s="304" t="s">
        <v>661</v>
      </c>
      <c r="E13" s="303"/>
      <c r="F13" s="301">
        <f>'MRB reports'!AM120</f>
        <v>43019</v>
      </c>
      <c r="G13" s="301">
        <f>'MRB reports'!AN120</f>
        <v>2200</v>
      </c>
      <c r="H13" s="301">
        <f>'MRB reports'!AP120</f>
        <v>0</v>
      </c>
      <c r="I13" s="301">
        <f>'MRB reports'!AQ120</f>
        <v>0</v>
      </c>
      <c r="J13" s="303"/>
      <c r="K13" s="312">
        <f t="shared" ref="K13" si="5">L13*2080</f>
        <v>416</v>
      </c>
      <c r="L13" s="302">
        <f>'MRB reports'!AO120</f>
        <v>0.2</v>
      </c>
      <c r="M13" s="301">
        <f t="shared" ref="M13" si="6">SUM(F13:I13)</f>
        <v>45219</v>
      </c>
      <c r="N13" s="468">
        <v>1</v>
      </c>
      <c r="O13" s="308">
        <f t="shared" ref="O13" si="7">M13*N13</f>
        <v>45219</v>
      </c>
      <c r="P13" s="309"/>
    </row>
    <row r="14" spans="1:16" s="307" customFormat="1" ht="12.95" customHeight="1">
      <c r="A14" s="313" t="s">
        <v>326</v>
      </c>
      <c r="B14" s="314"/>
      <c r="C14" s="314"/>
      <c r="D14" s="314"/>
      <c r="E14" s="314"/>
      <c r="F14" s="315"/>
      <c r="G14" s="315"/>
      <c r="H14" s="315"/>
      <c r="I14" s="315"/>
      <c r="J14" s="314"/>
      <c r="K14" s="316"/>
      <c r="L14" s="317"/>
      <c r="M14" s="318"/>
      <c r="N14" s="471"/>
      <c r="O14" s="314"/>
      <c r="P14" s="320">
        <f>SUM(O13:O13)</f>
        <v>45219</v>
      </c>
    </row>
    <row r="15" spans="1:16" s="307" customFormat="1" ht="12.95" customHeight="1">
      <c r="A15" s="321"/>
      <c r="B15" s="305"/>
      <c r="C15" s="305"/>
      <c r="D15" s="305"/>
      <c r="E15" s="305"/>
      <c r="F15" s="322"/>
      <c r="G15" s="322"/>
      <c r="H15" s="322"/>
      <c r="I15" s="322"/>
      <c r="J15" s="305"/>
      <c r="K15" s="323"/>
      <c r="L15" s="324"/>
      <c r="M15" s="325"/>
      <c r="N15" s="472"/>
      <c r="O15" s="305"/>
      <c r="P15" s="309"/>
    </row>
    <row r="16" spans="1:16" s="307" customFormat="1" ht="12.95" customHeight="1">
      <c r="A16" s="305" t="s">
        <v>77</v>
      </c>
      <c r="B16" s="303"/>
      <c r="C16" s="303"/>
      <c r="D16" s="303"/>
      <c r="E16" s="303"/>
      <c r="F16" s="326"/>
      <c r="G16" s="326"/>
      <c r="H16" s="326"/>
      <c r="I16" s="326"/>
      <c r="J16" s="303"/>
      <c r="K16" s="312"/>
      <c r="L16" s="327"/>
      <c r="M16" s="301"/>
      <c r="N16" s="468"/>
      <c r="O16" s="308"/>
      <c r="P16" s="309"/>
    </row>
    <row r="17" spans="1:16" s="307" customFormat="1" ht="12.95" customHeight="1">
      <c r="A17" s="313" t="s">
        <v>82</v>
      </c>
      <c r="B17" s="314"/>
      <c r="C17" s="314"/>
      <c r="D17" s="314"/>
      <c r="E17" s="314"/>
      <c r="F17" s="315"/>
      <c r="G17" s="315"/>
      <c r="H17" s="315"/>
      <c r="I17" s="315"/>
      <c r="J17" s="314"/>
      <c r="K17" s="316"/>
      <c r="L17" s="317"/>
      <c r="M17" s="318"/>
      <c r="N17" s="469"/>
      <c r="O17" s="319"/>
      <c r="P17" s="320">
        <f>SUM(O16:O16)</f>
        <v>0</v>
      </c>
    </row>
    <row r="18" spans="1:16" s="307" customFormat="1" ht="12.95" customHeight="1">
      <c r="A18" s="321"/>
      <c r="B18" s="305"/>
      <c r="C18" s="305"/>
      <c r="D18" s="305"/>
      <c r="E18" s="305"/>
      <c r="F18" s="322"/>
      <c r="G18" s="322"/>
      <c r="H18" s="322"/>
      <c r="I18" s="322"/>
      <c r="J18" s="305"/>
      <c r="K18" s="323"/>
      <c r="L18" s="324"/>
      <c r="M18" s="325"/>
      <c r="N18" s="470"/>
      <c r="P18" s="309"/>
    </row>
    <row r="19" spans="1:16" s="307" customFormat="1" ht="12.95" customHeight="1">
      <c r="A19" s="305" t="s">
        <v>34</v>
      </c>
      <c r="B19" s="303"/>
      <c r="C19" s="303"/>
      <c r="D19" s="303"/>
      <c r="E19" s="303"/>
      <c r="F19" s="301"/>
      <c r="G19" s="301"/>
      <c r="H19" s="301"/>
      <c r="I19" s="301"/>
      <c r="J19" s="303"/>
      <c r="K19" s="312"/>
      <c r="L19" s="302"/>
      <c r="M19" s="301"/>
      <c r="N19" s="468"/>
      <c r="O19" s="308"/>
      <c r="P19" s="309"/>
    </row>
    <row r="20" spans="1:16" s="307" customFormat="1" ht="12.95" customHeight="1">
      <c r="A20" s="313" t="s">
        <v>83</v>
      </c>
      <c r="B20" s="314"/>
      <c r="C20" s="314"/>
      <c r="D20" s="314"/>
      <c r="E20" s="314"/>
      <c r="F20" s="315"/>
      <c r="G20" s="315"/>
      <c r="H20" s="315"/>
      <c r="I20" s="315"/>
      <c r="J20" s="314"/>
      <c r="K20" s="316"/>
      <c r="L20" s="317"/>
      <c r="M20" s="318"/>
      <c r="N20" s="471"/>
      <c r="O20" s="314"/>
      <c r="P20" s="320">
        <f>SUM(O19:O19)</f>
        <v>0</v>
      </c>
    </row>
    <row r="21" spans="1:16" s="307" customFormat="1" ht="12.95" customHeight="1">
      <c r="A21" s="321"/>
      <c r="B21" s="305"/>
      <c r="C21" s="305"/>
      <c r="D21" s="305"/>
      <c r="E21" s="305"/>
      <c r="F21" s="322"/>
      <c r="G21" s="322"/>
      <c r="H21" s="322"/>
      <c r="I21" s="322"/>
      <c r="J21" s="305"/>
      <c r="K21" s="323"/>
      <c r="L21" s="324"/>
      <c r="M21" s="325"/>
      <c r="N21" s="472"/>
      <c r="O21" s="305"/>
      <c r="P21" s="309"/>
    </row>
    <row r="22" spans="1:16" s="307" customFormat="1" ht="12.95" customHeight="1">
      <c r="A22" s="305" t="s">
        <v>11</v>
      </c>
      <c r="B22" s="303"/>
      <c r="C22" s="303"/>
      <c r="D22" s="303"/>
      <c r="E22" s="303"/>
      <c r="F22" s="301"/>
      <c r="G22" s="301"/>
      <c r="H22" s="301"/>
      <c r="I22" s="301"/>
      <c r="J22" s="303"/>
      <c r="K22" s="312"/>
      <c r="L22" s="327"/>
      <c r="M22" s="301"/>
      <c r="N22" s="468"/>
      <c r="O22" s="308"/>
      <c r="P22" s="309"/>
    </row>
    <row r="23" spans="1:16" s="307" customFormat="1" ht="12.95" customHeight="1">
      <c r="A23" s="313" t="s">
        <v>84</v>
      </c>
      <c r="B23" s="314"/>
      <c r="C23" s="314"/>
      <c r="D23" s="314"/>
      <c r="E23" s="314"/>
      <c r="F23" s="315"/>
      <c r="G23" s="315"/>
      <c r="H23" s="315"/>
      <c r="I23" s="315"/>
      <c r="J23" s="314"/>
      <c r="K23" s="316"/>
      <c r="L23" s="317"/>
      <c r="M23" s="318"/>
      <c r="N23" s="471"/>
      <c r="O23" s="314"/>
      <c r="P23" s="320">
        <f>SUM(O22:O22)</f>
        <v>0</v>
      </c>
    </row>
    <row r="24" spans="1:16" s="307" customFormat="1" ht="12.95" customHeight="1">
      <c r="A24" s="321"/>
      <c r="B24" s="305"/>
      <c r="C24" s="305"/>
      <c r="D24" s="305"/>
      <c r="E24" s="305"/>
      <c r="F24" s="322"/>
      <c r="G24" s="322"/>
      <c r="H24" s="322"/>
      <c r="I24" s="322"/>
      <c r="J24" s="305"/>
      <c r="K24" s="323"/>
      <c r="L24" s="324"/>
      <c r="M24" s="325"/>
      <c r="N24" s="472"/>
      <c r="O24" s="305"/>
      <c r="P24" s="309"/>
    </row>
    <row r="25" spans="1:16" s="329" customFormat="1" ht="12.95" customHeight="1">
      <c r="A25" s="305" t="s">
        <v>50</v>
      </c>
      <c r="B25" s="303"/>
      <c r="C25" s="303"/>
      <c r="D25" s="303"/>
      <c r="E25" s="303"/>
      <c r="F25" s="326"/>
      <c r="G25" s="326"/>
      <c r="H25" s="326"/>
      <c r="I25" s="326"/>
      <c r="J25" s="303"/>
      <c r="K25" s="312"/>
      <c r="L25" s="327"/>
      <c r="M25" s="301"/>
      <c r="N25" s="468"/>
      <c r="O25" s="308"/>
      <c r="P25" s="303"/>
    </row>
    <row r="26" spans="1:16" s="307" customFormat="1" ht="12.95" customHeight="1">
      <c r="A26" s="313" t="s">
        <v>85</v>
      </c>
      <c r="B26" s="314"/>
      <c r="C26" s="314"/>
      <c r="D26" s="314"/>
      <c r="E26" s="314"/>
      <c r="F26" s="315"/>
      <c r="G26" s="315"/>
      <c r="H26" s="315"/>
      <c r="I26" s="315"/>
      <c r="J26" s="314"/>
      <c r="K26" s="316"/>
      <c r="L26" s="317"/>
      <c r="M26" s="318"/>
      <c r="N26" s="469"/>
      <c r="O26" s="319"/>
      <c r="P26" s="320">
        <f>SUM(O25:O25)</f>
        <v>0</v>
      </c>
    </row>
    <row r="27" spans="1:16" s="307" customFormat="1" ht="12.95" customHeight="1">
      <c r="A27" s="321"/>
      <c r="B27" s="305"/>
      <c r="C27" s="305"/>
      <c r="D27" s="305"/>
      <c r="E27" s="305"/>
      <c r="F27" s="322"/>
      <c r="G27" s="322"/>
      <c r="H27" s="322"/>
      <c r="I27" s="322"/>
      <c r="J27" s="305"/>
      <c r="K27" s="323"/>
      <c r="L27" s="324"/>
      <c r="M27" s="325"/>
      <c r="N27" s="470"/>
      <c r="P27" s="309"/>
    </row>
    <row r="28" spans="1:16" s="307" customFormat="1" ht="12.95" customHeight="1">
      <c r="A28" s="305" t="s">
        <v>41</v>
      </c>
      <c r="B28" s="303"/>
      <c r="C28" s="303"/>
      <c r="D28" s="303"/>
      <c r="E28" s="303"/>
      <c r="F28" s="326"/>
      <c r="G28" s="326"/>
      <c r="H28" s="326"/>
      <c r="I28" s="326"/>
      <c r="J28" s="303"/>
      <c r="K28" s="312"/>
      <c r="L28" s="327"/>
      <c r="M28" s="301"/>
      <c r="N28" s="468"/>
      <c r="O28" s="308"/>
      <c r="P28" s="309"/>
    </row>
    <row r="29" spans="1:16" s="307" customFormat="1" ht="12.95" customHeight="1">
      <c r="A29" s="313" t="s">
        <v>86</v>
      </c>
      <c r="B29" s="314"/>
      <c r="C29" s="314"/>
      <c r="D29" s="314"/>
      <c r="E29" s="314"/>
      <c r="F29" s="315"/>
      <c r="G29" s="315"/>
      <c r="H29" s="315"/>
      <c r="I29" s="315"/>
      <c r="J29" s="314"/>
      <c r="K29" s="316"/>
      <c r="L29" s="317"/>
      <c r="M29" s="318"/>
      <c r="N29" s="471"/>
      <c r="O29" s="314"/>
      <c r="P29" s="320">
        <f>SUM(O28:O28)</f>
        <v>0</v>
      </c>
    </row>
    <row r="30" spans="1:16" s="307" customFormat="1" ht="12.95" customHeight="1">
      <c r="A30" s="321"/>
      <c r="B30" s="305"/>
      <c r="C30" s="305"/>
      <c r="D30" s="305"/>
      <c r="E30" s="305"/>
      <c r="F30" s="322"/>
      <c r="G30" s="322"/>
      <c r="H30" s="322"/>
      <c r="I30" s="322"/>
      <c r="J30" s="305"/>
      <c r="K30" s="323"/>
      <c r="L30" s="324"/>
      <c r="M30" s="325"/>
      <c r="N30" s="472"/>
      <c r="O30" s="305"/>
      <c r="P30" s="309"/>
    </row>
    <row r="31" spans="1:16" s="307" customFormat="1" ht="12.95" customHeight="1">
      <c r="A31" s="305" t="s">
        <v>52</v>
      </c>
      <c r="B31" s="310" t="s">
        <v>820</v>
      </c>
      <c r="C31" s="303" t="s">
        <v>821</v>
      </c>
      <c r="D31" s="304" t="s">
        <v>661</v>
      </c>
      <c r="E31" s="305" t="s">
        <v>653</v>
      </c>
      <c r="F31" s="301">
        <f>'MRB reports'!AM10</f>
        <v>23000</v>
      </c>
      <c r="G31" s="301">
        <f>'MRB reports'!AN10</f>
        <v>0</v>
      </c>
      <c r="H31" s="301">
        <f>'MRB reports'!AP10</f>
        <v>0</v>
      </c>
      <c r="I31" s="301">
        <f>'MRB reports'!AQ10</f>
        <v>0</v>
      </c>
      <c r="J31" s="303"/>
      <c r="K31" s="312">
        <f t="shared" ref="K31:K32" si="8">L31*2080</f>
        <v>520</v>
      </c>
      <c r="L31" s="302">
        <f>'MRB reports'!AO10</f>
        <v>0.25</v>
      </c>
      <c r="M31" s="301">
        <f t="shared" ref="M31:M32" si="9">SUM(F31:I31)</f>
        <v>23000</v>
      </c>
      <c r="N31" s="468">
        <v>1</v>
      </c>
      <c r="O31" s="308">
        <f t="shared" ref="O31:O32" si="10">M31*N31</f>
        <v>23000</v>
      </c>
      <c r="P31" s="309"/>
    </row>
    <row r="32" spans="1:16" s="329" customFormat="1" ht="12.95" customHeight="1">
      <c r="A32" s="305" t="s">
        <v>52</v>
      </c>
      <c r="B32" s="310" t="s">
        <v>618</v>
      </c>
      <c r="C32" s="303" t="s">
        <v>812</v>
      </c>
      <c r="D32" s="304" t="s">
        <v>661</v>
      </c>
      <c r="E32" s="305" t="s">
        <v>653</v>
      </c>
      <c r="F32" s="301">
        <f>'MRB reports'!AM115</f>
        <v>89314</v>
      </c>
      <c r="G32" s="301">
        <f>'MRB reports'!AN115</f>
        <v>4400</v>
      </c>
      <c r="H32" s="301">
        <f>'MRB reports'!AP115</f>
        <v>0</v>
      </c>
      <c r="I32" s="301">
        <f>'MRB reports'!AQ115</f>
        <v>0</v>
      </c>
      <c r="J32" s="303"/>
      <c r="K32" s="312">
        <f t="shared" si="8"/>
        <v>936</v>
      </c>
      <c r="L32" s="302">
        <f>'MRB reports'!AO115</f>
        <v>0.45</v>
      </c>
      <c r="M32" s="301">
        <f t="shared" si="9"/>
        <v>93714</v>
      </c>
      <c r="N32" s="468">
        <v>1</v>
      </c>
      <c r="O32" s="308">
        <f t="shared" si="10"/>
        <v>93714</v>
      </c>
    </row>
    <row r="33" spans="1:16" s="307" customFormat="1" ht="12.95" customHeight="1">
      <c r="A33" s="313" t="s">
        <v>87</v>
      </c>
      <c r="B33" s="314"/>
      <c r="C33" s="314"/>
      <c r="D33" s="314"/>
      <c r="E33" s="314"/>
      <c r="F33" s="315"/>
      <c r="G33" s="315"/>
      <c r="H33" s="315"/>
      <c r="I33" s="315"/>
      <c r="J33" s="314"/>
      <c r="K33" s="316"/>
      <c r="L33" s="317"/>
      <c r="M33" s="318"/>
      <c r="N33" s="469"/>
      <c r="O33" s="319"/>
      <c r="P33" s="320">
        <f>SUM(O31:O32)</f>
        <v>116714</v>
      </c>
    </row>
    <row r="34" spans="1:16" s="307" customFormat="1" ht="12.95" customHeight="1">
      <c r="A34" s="321"/>
      <c r="B34" s="305"/>
      <c r="C34" s="305"/>
      <c r="D34" s="305"/>
      <c r="E34" s="305"/>
      <c r="F34" s="322"/>
      <c r="G34" s="322"/>
      <c r="H34" s="322"/>
      <c r="I34" s="322"/>
      <c r="J34" s="305"/>
      <c r="K34" s="323"/>
      <c r="L34" s="324"/>
      <c r="M34" s="325"/>
      <c r="N34" s="470"/>
      <c r="P34" s="309"/>
    </row>
    <row r="35" spans="1:16" s="307" customFormat="1" ht="12.95" customHeight="1">
      <c r="A35" s="303" t="s">
        <v>10</v>
      </c>
      <c r="B35" s="328"/>
      <c r="C35" s="303"/>
      <c r="D35" s="303"/>
      <c r="E35" s="303"/>
      <c r="F35" s="326"/>
      <c r="G35" s="326"/>
      <c r="H35" s="326"/>
      <c r="I35" s="326"/>
      <c r="J35" s="303"/>
      <c r="K35" s="312"/>
      <c r="L35" s="327"/>
      <c r="M35" s="308"/>
      <c r="N35" s="468"/>
      <c r="O35" s="308"/>
      <c r="P35" s="309"/>
    </row>
    <row r="36" spans="1:16" s="307" customFormat="1" ht="12.95" customHeight="1">
      <c r="A36" s="313" t="s">
        <v>88</v>
      </c>
      <c r="B36" s="314"/>
      <c r="C36" s="314"/>
      <c r="D36" s="314"/>
      <c r="E36" s="314"/>
      <c r="F36" s="315"/>
      <c r="G36" s="315"/>
      <c r="H36" s="315"/>
      <c r="I36" s="315"/>
      <c r="J36" s="314"/>
      <c r="K36" s="316"/>
      <c r="L36" s="317"/>
      <c r="M36" s="318"/>
      <c r="N36" s="471"/>
      <c r="O36" s="314"/>
      <c r="P36" s="320">
        <f>SUM(O35:O35)</f>
        <v>0</v>
      </c>
    </row>
    <row r="37" spans="1:16" s="307" customFormat="1" ht="12.95" customHeight="1">
      <c r="A37" s="321"/>
      <c r="B37" s="305"/>
      <c r="C37" s="305"/>
      <c r="D37" s="305"/>
      <c r="E37" s="305"/>
      <c r="F37" s="322"/>
      <c r="G37" s="322"/>
      <c r="H37" s="322"/>
      <c r="I37" s="322"/>
      <c r="J37" s="305"/>
      <c r="K37" s="323"/>
      <c r="L37" s="324"/>
      <c r="M37" s="325"/>
      <c r="N37" s="472"/>
      <c r="O37" s="305"/>
      <c r="P37" s="309"/>
    </row>
    <row r="38" spans="1:16" s="307" customFormat="1" ht="12.95" customHeight="1">
      <c r="A38" s="305" t="s">
        <v>25</v>
      </c>
      <c r="B38" s="303"/>
      <c r="C38" s="303"/>
      <c r="D38" s="303"/>
      <c r="E38" s="305"/>
      <c r="F38" s="301"/>
      <c r="G38" s="301"/>
      <c r="H38" s="301"/>
      <c r="I38" s="301"/>
      <c r="J38" s="303"/>
      <c r="K38" s="312"/>
      <c r="L38" s="302"/>
      <c r="M38" s="301"/>
      <c r="N38" s="468"/>
      <c r="O38" s="308"/>
      <c r="P38" s="309"/>
    </row>
    <row r="39" spans="1:16" s="307" customFormat="1" ht="12.95" customHeight="1">
      <c r="A39" s="313" t="s">
        <v>89</v>
      </c>
      <c r="B39" s="314"/>
      <c r="C39" s="314"/>
      <c r="D39" s="314"/>
      <c r="E39" s="314"/>
      <c r="F39" s="315"/>
      <c r="G39" s="315"/>
      <c r="H39" s="315"/>
      <c r="I39" s="315"/>
      <c r="J39" s="314"/>
      <c r="K39" s="316"/>
      <c r="L39" s="317"/>
      <c r="M39" s="318"/>
      <c r="N39" s="471"/>
      <c r="O39" s="314"/>
      <c r="P39" s="320">
        <f>SUM(O38:O38)</f>
        <v>0</v>
      </c>
    </row>
    <row r="40" spans="1:16" s="307" customFormat="1" ht="12.95" customHeight="1">
      <c r="A40" s="321"/>
      <c r="B40" s="305"/>
      <c r="C40" s="305"/>
      <c r="D40" s="305"/>
      <c r="E40" s="305"/>
      <c r="F40" s="322"/>
      <c r="G40" s="322"/>
      <c r="H40" s="322"/>
      <c r="I40" s="322"/>
      <c r="J40" s="305"/>
      <c r="K40" s="323"/>
      <c r="L40" s="324"/>
      <c r="M40" s="325"/>
      <c r="N40" s="472"/>
      <c r="O40" s="305"/>
      <c r="P40" s="309"/>
    </row>
    <row r="41" spans="1:16" s="307" customFormat="1" ht="12.95" customHeight="1">
      <c r="A41" s="303" t="s">
        <v>48</v>
      </c>
      <c r="B41" s="305" t="s">
        <v>8</v>
      </c>
      <c r="C41" s="303" t="s">
        <v>812</v>
      </c>
      <c r="D41" s="303" t="s">
        <v>333</v>
      </c>
      <c r="E41" s="305" t="s">
        <v>757</v>
      </c>
      <c r="F41" s="301">
        <f>'MRB reports'!AM117</f>
        <v>81407</v>
      </c>
      <c r="G41" s="301">
        <f>'MRB reports'!AN117</f>
        <v>2200</v>
      </c>
      <c r="H41" s="301">
        <f>'MRB reports'!AP25</f>
        <v>0</v>
      </c>
      <c r="I41" s="301">
        <f>'MRB reports'!AQ25</f>
        <v>0</v>
      </c>
      <c r="J41" s="305"/>
      <c r="K41" s="312">
        <f>L41*2080</f>
        <v>728</v>
      </c>
      <c r="L41" s="302">
        <f>'MRB reports'!AO117</f>
        <v>0.35</v>
      </c>
      <c r="M41" s="301">
        <f>SUM(F41:I41)</f>
        <v>83607</v>
      </c>
      <c r="N41" s="472">
        <v>1</v>
      </c>
      <c r="O41" s="308">
        <f>M41*N41</f>
        <v>83607</v>
      </c>
      <c r="P41" s="309"/>
    </row>
    <row r="42" spans="1:16" s="307" customFormat="1" ht="12.95" customHeight="1">
      <c r="A42" s="303" t="s">
        <v>48</v>
      </c>
      <c r="B42" s="305" t="s">
        <v>8</v>
      </c>
      <c r="C42" s="303" t="s">
        <v>821</v>
      </c>
      <c r="D42" s="303" t="s">
        <v>333</v>
      </c>
      <c r="E42" s="305" t="s">
        <v>654</v>
      </c>
      <c r="F42" s="301">
        <f>'MRB reports'!AM15</f>
        <v>65000</v>
      </c>
      <c r="G42" s="301">
        <f>'MRB reports'!AN15</f>
        <v>3000</v>
      </c>
      <c r="H42" s="301">
        <f>'MRB reports'!AP155</f>
        <v>0</v>
      </c>
      <c r="I42" s="301">
        <f>'MRB reports'!AQ155</f>
        <v>0</v>
      </c>
      <c r="J42" s="303"/>
      <c r="K42" s="312">
        <f>L42*2080</f>
        <v>624</v>
      </c>
      <c r="L42" s="302">
        <f>'MRB reports'!AO15</f>
        <v>0.3</v>
      </c>
      <c r="M42" s="301">
        <f>SUM(F42:I42)</f>
        <v>68000</v>
      </c>
      <c r="N42" s="468">
        <v>1</v>
      </c>
      <c r="O42" s="308">
        <f>M42*N42</f>
        <v>68000</v>
      </c>
      <c r="P42" s="309"/>
    </row>
    <row r="43" spans="1:16" s="307" customFormat="1" ht="12.95" customHeight="1">
      <c r="A43" s="313" t="s">
        <v>90</v>
      </c>
      <c r="B43" s="314"/>
      <c r="C43" s="314"/>
      <c r="D43" s="314"/>
      <c r="E43" s="314"/>
      <c r="F43" s="315"/>
      <c r="G43" s="315"/>
      <c r="H43" s="315"/>
      <c r="I43" s="315"/>
      <c r="J43" s="314"/>
      <c r="K43" s="316"/>
      <c r="L43" s="317"/>
      <c r="M43" s="318"/>
      <c r="N43" s="471"/>
      <c r="O43" s="314"/>
      <c r="P43" s="320">
        <f>SUM(O41:O42)</f>
        <v>151607</v>
      </c>
    </row>
    <row r="44" spans="1:16" s="307" customFormat="1" ht="12.95" customHeight="1">
      <c r="A44" s="321"/>
      <c r="B44" s="305"/>
      <c r="C44" s="305"/>
      <c r="D44" s="305"/>
      <c r="E44" s="305"/>
      <c r="F44" s="322"/>
      <c r="G44" s="322"/>
      <c r="H44" s="322"/>
      <c r="I44" s="322"/>
      <c r="J44" s="305"/>
      <c r="K44" s="323"/>
      <c r="L44" s="324"/>
      <c r="M44" s="325"/>
      <c r="N44" s="472"/>
      <c r="O44" s="305"/>
      <c r="P44" s="309"/>
    </row>
    <row r="45" spans="1:16" s="307" customFormat="1" ht="12.95" customHeight="1">
      <c r="A45" s="303" t="s">
        <v>12</v>
      </c>
      <c r="B45" s="303"/>
      <c r="C45" s="303"/>
      <c r="D45" s="303"/>
      <c r="E45" s="303"/>
      <c r="F45" s="326"/>
      <c r="G45" s="326"/>
      <c r="H45" s="326"/>
      <c r="I45" s="326"/>
      <c r="J45" s="303"/>
      <c r="K45" s="312"/>
      <c r="L45" s="327"/>
      <c r="M45" s="308"/>
      <c r="N45" s="468"/>
      <c r="O45" s="308">
        <f>M45*N45</f>
        <v>0</v>
      </c>
      <c r="P45" s="309"/>
    </row>
    <row r="46" spans="1:16" s="307" customFormat="1" ht="12.95" customHeight="1">
      <c r="A46" s="313" t="s">
        <v>91</v>
      </c>
      <c r="B46" s="314"/>
      <c r="C46" s="314"/>
      <c r="D46" s="314"/>
      <c r="E46" s="314"/>
      <c r="F46" s="315"/>
      <c r="G46" s="315"/>
      <c r="H46" s="315"/>
      <c r="I46" s="315"/>
      <c r="J46" s="314"/>
      <c r="K46" s="316"/>
      <c r="L46" s="317"/>
      <c r="M46" s="318"/>
      <c r="N46" s="471"/>
      <c r="O46" s="314"/>
      <c r="P46" s="320">
        <f>SUM(O45:O45)</f>
        <v>0</v>
      </c>
    </row>
    <row r="47" spans="1:16" s="307" customFormat="1" ht="12.95" customHeight="1">
      <c r="A47" s="321"/>
      <c r="B47" s="305"/>
      <c r="C47" s="305"/>
      <c r="D47" s="305"/>
      <c r="E47" s="305"/>
      <c r="F47" s="322"/>
      <c r="G47" s="322"/>
      <c r="H47" s="322"/>
      <c r="I47" s="322"/>
      <c r="J47" s="305"/>
      <c r="K47" s="323"/>
      <c r="L47" s="324"/>
      <c r="M47" s="325"/>
      <c r="N47" s="472"/>
      <c r="O47" s="305"/>
      <c r="P47" s="309"/>
    </row>
    <row r="48" spans="1:16" s="329" customFormat="1" ht="12.95" customHeight="1">
      <c r="A48" s="305" t="s">
        <v>37</v>
      </c>
      <c r="B48" s="305" t="s">
        <v>36</v>
      </c>
      <c r="C48" s="303" t="s">
        <v>819</v>
      </c>
      <c r="D48" s="305"/>
      <c r="E48" s="305" t="s">
        <v>648</v>
      </c>
      <c r="F48" s="301">
        <f>'MRB reports'!AM131</f>
        <v>85428</v>
      </c>
      <c r="G48" s="301">
        <f>'MRB reports'!AN131</f>
        <v>2825</v>
      </c>
      <c r="H48" s="301">
        <f>'MRB reports'!AP131</f>
        <v>0</v>
      </c>
      <c r="I48" s="301">
        <f>'MRB reports'!AQ131</f>
        <v>1130</v>
      </c>
      <c r="J48" s="303"/>
      <c r="K48" s="312">
        <f>L48*2096</f>
        <v>0</v>
      </c>
      <c r="L48" s="302">
        <f>'MRB reports'!AO125</f>
        <v>0</v>
      </c>
      <c r="M48" s="301">
        <f>SUM(F48:I48)</f>
        <v>89383</v>
      </c>
      <c r="N48" s="468">
        <v>1</v>
      </c>
      <c r="O48" s="308">
        <f>M48*N48</f>
        <v>89383</v>
      </c>
    </row>
    <row r="49" spans="1:16" s="307" customFormat="1" ht="12.95" customHeight="1">
      <c r="A49" s="313" t="s">
        <v>92</v>
      </c>
      <c r="B49" s="314"/>
      <c r="C49" s="314"/>
      <c r="D49" s="314"/>
      <c r="E49" s="314"/>
      <c r="F49" s="315"/>
      <c r="G49" s="315"/>
      <c r="H49" s="315"/>
      <c r="I49" s="315"/>
      <c r="J49" s="314"/>
      <c r="K49" s="316"/>
      <c r="L49" s="317"/>
      <c r="M49" s="318"/>
      <c r="N49" s="471"/>
      <c r="O49" s="314"/>
      <c r="P49" s="320">
        <f>SUM(O48:O48)</f>
        <v>89383</v>
      </c>
    </row>
    <row r="50" spans="1:16" s="307" customFormat="1" ht="12.95" customHeight="1">
      <c r="A50" s="321"/>
      <c r="B50" s="305"/>
      <c r="C50" s="305"/>
      <c r="D50" s="305"/>
      <c r="E50" s="305"/>
      <c r="F50" s="322"/>
      <c r="G50" s="322"/>
      <c r="H50" s="322"/>
      <c r="I50" s="322"/>
      <c r="J50" s="305"/>
      <c r="K50" s="323"/>
      <c r="L50" s="324"/>
      <c r="M50" s="325"/>
      <c r="N50" s="472"/>
      <c r="O50" s="305"/>
      <c r="P50" s="309"/>
    </row>
    <row r="51" spans="1:16" s="307" customFormat="1" ht="12.95" customHeight="1">
      <c r="A51" s="305" t="s">
        <v>49</v>
      </c>
      <c r="B51" s="328" t="s">
        <v>593</v>
      </c>
      <c r="C51" s="303" t="s">
        <v>806</v>
      </c>
      <c r="D51" s="303"/>
      <c r="E51" s="305" t="s">
        <v>637</v>
      </c>
      <c r="F51" s="301">
        <f>'MRB reports'!AM43</f>
        <v>87743.775162367994</v>
      </c>
      <c r="G51" s="301">
        <f>'MRB reports'!AN43</f>
        <v>2715.904</v>
      </c>
      <c r="H51" s="301">
        <f>'MRB reports'!AP43</f>
        <v>0</v>
      </c>
      <c r="I51" s="301">
        <f>'MRB reports'!AQ43</f>
        <v>849</v>
      </c>
      <c r="J51" s="303" t="s">
        <v>809</v>
      </c>
      <c r="K51" s="312">
        <f>L51*2096</f>
        <v>838.40000000000009</v>
      </c>
      <c r="L51" s="302">
        <f>'MRB reports'!AO43</f>
        <v>0.4</v>
      </c>
      <c r="M51" s="301">
        <f>SUM(F51:I51)</f>
        <v>91308.679162367989</v>
      </c>
      <c r="N51" s="468">
        <v>1</v>
      </c>
      <c r="O51" s="308">
        <f>M51*N51</f>
        <v>91308.679162367989</v>
      </c>
      <c r="P51" s="309"/>
    </row>
    <row r="52" spans="1:16" s="307" customFormat="1" ht="12.95" customHeight="1">
      <c r="A52" s="305" t="s">
        <v>49</v>
      </c>
      <c r="B52" s="554" t="s">
        <v>592</v>
      </c>
      <c r="C52" s="303" t="s">
        <v>806</v>
      </c>
      <c r="D52" s="303"/>
      <c r="E52" s="305" t="s">
        <v>637</v>
      </c>
      <c r="F52" s="301">
        <f>'MRB reports'!AM45</f>
        <v>51718.875000000007</v>
      </c>
      <c r="G52" s="301">
        <f>'MRB reports'!AN45</f>
        <v>0</v>
      </c>
      <c r="H52" s="301">
        <f>'MRB reports'!AP45</f>
        <v>0</v>
      </c>
      <c r="I52" s="301">
        <f>'MRB reports'!AQ45</f>
        <v>0</v>
      </c>
      <c r="J52" s="303"/>
      <c r="K52" s="312">
        <f>L52*2096</f>
        <v>628.79999999999995</v>
      </c>
      <c r="L52" s="302">
        <f>'MRB reports'!AO45</f>
        <v>0.3</v>
      </c>
      <c r="M52" s="301">
        <f>SUM(F52:I52)</f>
        <v>51718.875000000007</v>
      </c>
      <c r="N52" s="468">
        <v>1</v>
      </c>
      <c r="O52" s="308">
        <f>M52*N52</f>
        <v>51718.875000000007</v>
      </c>
      <c r="P52" s="309"/>
    </row>
    <row r="53" spans="1:16" s="307" customFormat="1" ht="12.95" customHeight="1">
      <c r="A53" s="313" t="s">
        <v>93</v>
      </c>
      <c r="B53" s="314"/>
      <c r="C53" s="314"/>
      <c r="D53" s="314"/>
      <c r="E53" s="314"/>
      <c r="F53" s="315"/>
      <c r="G53" s="315"/>
      <c r="H53" s="315"/>
      <c r="I53" s="315"/>
      <c r="J53" s="314"/>
      <c r="K53" s="316"/>
      <c r="L53" s="317"/>
      <c r="M53" s="318"/>
      <c r="N53" s="471"/>
      <c r="O53" s="314"/>
      <c r="P53" s="320">
        <f>SUM(O51:O52)</f>
        <v>143027.554162368</v>
      </c>
    </row>
    <row r="54" spans="1:16" s="307" customFormat="1" ht="12.95" customHeight="1">
      <c r="A54" s="321"/>
      <c r="B54" s="305"/>
      <c r="C54" s="305"/>
      <c r="D54" s="305"/>
      <c r="E54" s="305"/>
      <c r="F54" s="322"/>
      <c r="G54" s="322"/>
      <c r="H54" s="322"/>
      <c r="I54" s="322"/>
      <c r="J54" s="305"/>
      <c r="K54" s="323"/>
      <c r="L54" s="324"/>
      <c r="M54" s="325"/>
      <c r="N54" s="472"/>
      <c r="O54" s="305"/>
      <c r="P54" s="309"/>
    </row>
    <row r="55" spans="1:16" s="307" customFormat="1" ht="12.95" customHeight="1">
      <c r="A55" s="305" t="s">
        <v>54</v>
      </c>
      <c r="B55" s="310"/>
      <c r="C55" s="303"/>
      <c r="D55" s="303"/>
      <c r="E55" s="305"/>
      <c r="F55" s="301"/>
      <c r="G55" s="301"/>
      <c r="H55" s="301"/>
      <c r="I55" s="301"/>
      <c r="J55" s="303"/>
      <c r="K55" s="312"/>
      <c r="L55" s="302"/>
      <c r="M55" s="301"/>
      <c r="N55" s="468"/>
      <c r="O55" s="308"/>
      <c r="P55" s="309"/>
    </row>
    <row r="56" spans="1:16" s="307" customFormat="1" ht="12.95" customHeight="1">
      <c r="A56" s="313" t="s">
        <v>94</v>
      </c>
      <c r="B56" s="314"/>
      <c r="C56" s="314"/>
      <c r="D56" s="314"/>
      <c r="E56" s="314"/>
      <c r="F56" s="315"/>
      <c r="G56" s="315"/>
      <c r="H56" s="315"/>
      <c r="I56" s="315"/>
      <c r="J56" s="314"/>
      <c r="K56" s="316"/>
      <c r="L56" s="317"/>
      <c r="M56" s="318"/>
      <c r="N56" s="471"/>
      <c r="O56" s="314"/>
      <c r="P56" s="320">
        <f>SUM(O55:O56)</f>
        <v>0</v>
      </c>
    </row>
    <row r="57" spans="1:16" s="307" customFormat="1" ht="12.95" customHeight="1">
      <c r="A57" s="321"/>
      <c r="B57" s="305"/>
      <c r="C57" s="305"/>
      <c r="D57" s="305"/>
      <c r="E57" s="305"/>
      <c r="F57" s="322"/>
      <c r="G57" s="322"/>
      <c r="H57" s="322"/>
      <c r="I57" s="322"/>
      <c r="J57" s="305"/>
      <c r="K57" s="323"/>
      <c r="L57" s="324"/>
      <c r="M57" s="325"/>
      <c r="N57" s="472"/>
      <c r="O57" s="305"/>
      <c r="P57" s="309"/>
    </row>
    <row r="58" spans="1:16" s="307" customFormat="1" ht="12.95" customHeight="1">
      <c r="A58" s="305" t="s">
        <v>35</v>
      </c>
      <c r="B58" s="555"/>
      <c r="C58" s="545"/>
      <c r="D58" s="305"/>
      <c r="E58" s="305"/>
      <c r="F58" s="301"/>
      <c r="G58" s="301"/>
      <c r="H58" s="301"/>
      <c r="I58" s="301"/>
      <c r="J58" s="303"/>
      <c r="K58" s="312"/>
      <c r="L58" s="302"/>
      <c r="M58" s="301"/>
      <c r="N58" s="468"/>
      <c r="O58" s="308"/>
      <c r="P58" s="309"/>
    </row>
    <row r="59" spans="1:16" s="329" customFormat="1" ht="12.95" customHeight="1">
      <c r="A59" s="313" t="s">
        <v>95</v>
      </c>
      <c r="B59" s="314"/>
      <c r="C59" s="314"/>
      <c r="D59" s="314"/>
      <c r="E59" s="314"/>
      <c r="F59" s="315"/>
      <c r="G59" s="315"/>
      <c r="H59" s="315"/>
      <c r="I59" s="315"/>
      <c r="J59" s="314"/>
      <c r="K59" s="316"/>
      <c r="L59" s="317"/>
      <c r="M59" s="318"/>
      <c r="N59" s="469"/>
      <c r="O59" s="319"/>
      <c r="P59" s="320">
        <f>SUM(O58:O58)</f>
        <v>0</v>
      </c>
    </row>
    <row r="60" spans="1:16" s="329" customFormat="1" ht="12.95" customHeight="1">
      <c r="A60" s="321"/>
      <c r="B60" s="305"/>
      <c r="C60" s="305"/>
      <c r="D60" s="305"/>
      <c r="E60" s="305"/>
      <c r="F60" s="322"/>
      <c r="G60" s="322"/>
      <c r="H60" s="322"/>
      <c r="I60" s="322"/>
      <c r="J60" s="305"/>
      <c r="K60" s="323"/>
      <c r="L60" s="324"/>
      <c r="M60" s="325"/>
      <c r="N60" s="470"/>
      <c r="O60" s="307"/>
      <c r="P60" s="309"/>
    </row>
    <row r="61" spans="1:16" s="307" customFormat="1" ht="12.95" customHeight="1">
      <c r="A61" s="305" t="s">
        <v>13</v>
      </c>
      <c r="B61" s="328" t="s">
        <v>804</v>
      </c>
      <c r="C61" s="303" t="s">
        <v>806</v>
      </c>
      <c r="D61" s="303"/>
      <c r="E61" s="303"/>
      <c r="F61" s="301">
        <f>'MRB reports'!AM46</f>
        <v>91714.805000000022</v>
      </c>
      <c r="G61" s="301">
        <f>'MRB reports'!AN46</f>
        <v>0</v>
      </c>
      <c r="H61" s="301">
        <f>'MRB reports'!AP46</f>
        <v>0</v>
      </c>
      <c r="I61" s="301">
        <f>'MRB reports'!AQ46</f>
        <v>0</v>
      </c>
      <c r="J61" s="303"/>
      <c r="K61" s="312">
        <f>L61*2096</f>
        <v>838.40000000000009</v>
      </c>
      <c r="L61" s="302">
        <f>'MRB reports'!AO46</f>
        <v>0.4</v>
      </c>
      <c r="M61" s="301">
        <f>SUM(F61:I61)</f>
        <v>91714.805000000022</v>
      </c>
      <c r="N61" s="468">
        <v>1</v>
      </c>
      <c r="O61" s="308">
        <f>M61*N61</f>
        <v>91714.805000000022</v>
      </c>
      <c r="P61" s="309"/>
    </row>
    <row r="62" spans="1:16" s="307" customFormat="1" ht="12.95" customHeight="1">
      <c r="A62" s="313" t="s">
        <v>96</v>
      </c>
      <c r="B62" s="314"/>
      <c r="C62" s="314"/>
      <c r="D62" s="314"/>
      <c r="E62" s="314"/>
      <c r="F62" s="315"/>
      <c r="G62" s="315"/>
      <c r="H62" s="315"/>
      <c r="I62" s="315"/>
      <c r="J62" s="314"/>
      <c r="K62" s="316"/>
      <c r="L62" s="317"/>
      <c r="M62" s="318"/>
      <c r="N62" s="471"/>
      <c r="O62" s="314"/>
      <c r="P62" s="320">
        <f>SUM(O61:O61)</f>
        <v>91714.805000000022</v>
      </c>
    </row>
    <row r="63" spans="1:16" s="307" customFormat="1" ht="12.95" customHeight="1">
      <c r="A63" s="321"/>
      <c r="B63" s="305"/>
      <c r="C63" s="305"/>
      <c r="D63" s="305"/>
      <c r="E63" s="305"/>
      <c r="F63" s="322"/>
      <c r="G63" s="322"/>
      <c r="H63" s="322"/>
      <c r="I63" s="322"/>
      <c r="J63" s="305"/>
      <c r="K63" s="323"/>
      <c r="L63" s="324"/>
      <c r="M63" s="325"/>
      <c r="N63" s="472"/>
      <c r="O63" s="305"/>
      <c r="P63" s="309"/>
    </row>
    <row r="64" spans="1:16" s="329" customFormat="1" ht="12.95" customHeight="1">
      <c r="A64" s="305" t="s">
        <v>242</v>
      </c>
      <c r="B64" s="310"/>
      <c r="C64" s="303"/>
      <c r="D64" s="303"/>
      <c r="E64" s="305"/>
      <c r="F64" s="301"/>
      <c r="G64" s="301"/>
      <c r="H64" s="301"/>
      <c r="I64" s="301"/>
      <c r="J64" s="303"/>
      <c r="K64" s="312"/>
      <c r="L64" s="302"/>
      <c r="M64" s="301"/>
      <c r="N64" s="468"/>
      <c r="O64" s="308"/>
      <c r="P64" s="309"/>
    </row>
    <row r="65" spans="1:16" s="307" customFormat="1" ht="12.95" customHeight="1">
      <c r="A65" s="313" t="s">
        <v>337</v>
      </c>
      <c r="B65" s="314"/>
      <c r="C65" s="314"/>
      <c r="D65" s="314"/>
      <c r="E65" s="314"/>
      <c r="F65" s="315"/>
      <c r="G65" s="315"/>
      <c r="H65" s="315"/>
      <c r="I65" s="315"/>
      <c r="J65" s="314"/>
      <c r="K65" s="316"/>
      <c r="L65" s="317"/>
      <c r="M65" s="318"/>
      <c r="N65" s="471"/>
      <c r="O65" s="314"/>
      <c r="P65" s="320">
        <f>SUM(O64:O64)</f>
        <v>0</v>
      </c>
    </row>
    <row r="66" spans="1:16" s="307" customFormat="1" ht="12.95" customHeight="1">
      <c r="A66" s="321"/>
      <c r="B66" s="305"/>
      <c r="C66" s="305"/>
      <c r="D66" s="305"/>
      <c r="E66" s="305"/>
      <c r="F66" s="322"/>
      <c r="G66" s="322"/>
      <c r="H66" s="322"/>
      <c r="I66" s="322"/>
      <c r="J66" s="305"/>
      <c r="K66" s="323"/>
      <c r="L66" s="324"/>
      <c r="M66" s="325"/>
      <c r="N66" s="472"/>
      <c r="O66" s="305"/>
      <c r="P66" s="309"/>
    </row>
    <row r="67" spans="1:16" s="307" customFormat="1" ht="12.95" customHeight="1">
      <c r="A67" s="305" t="s">
        <v>53</v>
      </c>
      <c r="B67" s="303"/>
      <c r="C67" s="303"/>
      <c r="D67" s="303"/>
      <c r="E67" s="293"/>
      <c r="F67" s="301"/>
      <c r="G67" s="301"/>
      <c r="H67" s="301"/>
      <c r="I67" s="301"/>
      <c r="J67" s="303"/>
      <c r="K67" s="312"/>
      <c r="L67" s="302"/>
      <c r="M67" s="301"/>
      <c r="N67" s="468"/>
      <c r="O67" s="308"/>
      <c r="P67" s="309"/>
    </row>
    <row r="68" spans="1:16" s="329" customFormat="1" ht="12.95" customHeight="1">
      <c r="A68" s="313" t="s">
        <v>97</v>
      </c>
      <c r="B68" s="314"/>
      <c r="C68" s="314"/>
      <c r="D68" s="314"/>
      <c r="E68" s="314"/>
      <c r="F68" s="315"/>
      <c r="G68" s="315"/>
      <c r="H68" s="315"/>
      <c r="I68" s="315"/>
      <c r="J68" s="314"/>
      <c r="K68" s="316"/>
      <c r="L68" s="317"/>
      <c r="M68" s="318"/>
      <c r="N68" s="469"/>
      <c r="O68" s="319"/>
      <c r="P68" s="320">
        <f>SUM(O67:O67)</f>
        <v>0</v>
      </c>
    </row>
    <row r="69" spans="1:16" s="329" customFormat="1" ht="12.95" customHeight="1">
      <c r="A69" s="321"/>
      <c r="B69" s="305"/>
      <c r="C69" s="305"/>
      <c r="D69" s="305"/>
      <c r="E69" s="305"/>
      <c r="F69" s="322"/>
      <c r="G69" s="322"/>
      <c r="H69" s="322"/>
      <c r="I69" s="322"/>
      <c r="J69" s="305"/>
      <c r="K69" s="323"/>
      <c r="L69" s="324"/>
      <c r="M69" s="325"/>
      <c r="N69" s="470"/>
      <c r="O69" s="307"/>
      <c r="P69" s="309"/>
    </row>
    <row r="70" spans="1:16" s="329" customFormat="1" ht="12.95" customHeight="1">
      <c r="A70" s="307" t="s">
        <v>56</v>
      </c>
      <c r="B70" s="305" t="s">
        <v>659</v>
      </c>
      <c r="C70" s="303" t="s">
        <v>824</v>
      </c>
      <c r="D70" s="305" t="s">
        <v>661</v>
      </c>
      <c r="E70" s="545" t="s">
        <v>826</v>
      </c>
      <c r="F70" s="301">
        <f>'MRB reports'!AM179</f>
        <v>74700</v>
      </c>
      <c r="G70" s="301">
        <f>'MRB reports'!AN179</f>
        <v>0</v>
      </c>
      <c r="H70" s="301">
        <f>'MRB reports'!AP179</f>
        <v>0</v>
      </c>
      <c r="I70" s="301">
        <f>'MRB reports'!AQ179</f>
        <v>2000</v>
      </c>
      <c r="J70" s="303" t="str">
        <f>'MRB reports'!AR179</f>
        <v>computer costs</v>
      </c>
      <c r="K70" s="312">
        <v>500</v>
      </c>
      <c r="L70" s="302">
        <f>'MRB reports'!AO179</f>
        <v>0.24</v>
      </c>
      <c r="M70" s="301">
        <f t="shared" ref="M70:M72" si="11">SUM(F70:I70)</f>
        <v>76700</v>
      </c>
      <c r="N70" s="468">
        <v>1</v>
      </c>
      <c r="O70" s="308">
        <f t="shared" ref="O70:O72" si="12">M70*N70</f>
        <v>76700</v>
      </c>
      <c r="P70" s="309"/>
    </row>
    <row r="71" spans="1:16" s="329" customFormat="1" ht="12.95" customHeight="1">
      <c r="A71" s="307" t="s">
        <v>56</v>
      </c>
      <c r="B71" s="305" t="s">
        <v>825</v>
      </c>
      <c r="C71" s="303" t="s">
        <v>824</v>
      </c>
      <c r="D71" s="305" t="s">
        <v>661</v>
      </c>
      <c r="E71" s="545" t="s">
        <v>826</v>
      </c>
      <c r="F71" s="301">
        <f>'MRB reports'!AM180</f>
        <v>96800</v>
      </c>
      <c r="G71" s="301">
        <f>'MRB reports'!AN180</f>
        <v>0</v>
      </c>
      <c r="H71" s="301">
        <f>'MRB reports'!AP180</f>
        <v>0</v>
      </c>
      <c r="I71" s="301">
        <f>'MRB reports'!AQ180</f>
        <v>0</v>
      </c>
      <c r="J71" s="301"/>
      <c r="K71" s="312">
        <v>800</v>
      </c>
      <c r="L71" s="302">
        <f>'MRB reports'!AO180</f>
        <v>0.39</v>
      </c>
      <c r="M71" s="301">
        <f t="shared" si="11"/>
        <v>96800</v>
      </c>
      <c r="N71" s="468">
        <v>1</v>
      </c>
      <c r="O71" s="308">
        <f t="shared" si="12"/>
        <v>96800</v>
      </c>
      <c r="P71" s="309"/>
    </row>
    <row r="72" spans="1:16" s="329" customFormat="1" ht="12.95" customHeight="1">
      <c r="A72" s="307" t="s">
        <v>56</v>
      </c>
      <c r="B72" s="305" t="s">
        <v>658</v>
      </c>
      <c r="C72" s="303" t="s">
        <v>824</v>
      </c>
      <c r="D72" s="305" t="s">
        <v>661</v>
      </c>
      <c r="E72" s="545" t="s">
        <v>826</v>
      </c>
      <c r="F72" s="301">
        <f>'MRB reports'!AM181</f>
        <v>107500</v>
      </c>
      <c r="G72" s="301">
        <f>'MRB reports'!AN181</f>
        <v>0</v>
      </c>
      <c r="H72" s="301">
        <f>'MRB reports'!AP181</f>
        <v>0</v>
      </c>
      <c r="I72" s="301">
        <f>'MRB reports'!AQ181</f>
        <v>0</v>
      </c>
      <c r="J72" s="301"/>
      <c r="K72" s="312">
        <v>1200</v>
      </c>
      <c r="L72" s="302">
        <f>'MRB reports'!AO181</f>
        <v>0.57999999999999996</v>
      </c>
      <c r="M72" s="301">
        <f t="shared" si="11"/>
        <v>107500</v>
      </c>
      <c r="N72" s="468">
        <v>1</v>
      </c>
      <c r="O72" s="308">
        <f t="shared" si="12"/>
        <v>107500</v>
      </c>
      <c r="P72" s="309"/>
    </row>
    <row r="73" spans="1:16" s="307" customFormat="1" ht="12.95" customHeight="1">
      <c r="A73" s="313" t="s">
        <v>98</v>
      </c>
      <c r="B73" s="314"/>
      <c r="C73" s="314"/>
      <c r="D73" s="314"/>
      <c r="E73" s="314"/>
      <c r="F73" s="315"/>
      <c r="G73" s="315"/>
      <c r="H73" s="315"/>
      <c r="I73" s="315"/>
      <c r="J73" s="314"/>
      <c r="K73" s="316"/>
      <c r="L73" s="317"/>
      <c r="M73" s="318"/>
      <c r="N73" s="471"/>
      <c r="O73" s="314"/>
      <c r="P73" s="320">
        <f>SUM(O70:O72)</f>
        <v>281000</v>
      </c>
    </row>
    <row r="74" spans="1:16" s="307" customFormat="1" ht="12.95" customHeight="1">
      <c r="A74" s="303"/>
      <c r="B74" s="310"/>
      <c r="C74" s="303"/>
      <c r="D74" s="303"/>
      <c r="E74" s="305"/>
      <c r="F74" s="331"/>
      <c r="G74" s="322"/>
      <c r="H74" s="326"/>
      <c r="I74" s="326"/>
      <c r="J74" s="303"/>
      <c r="K74" s="312"/>
      <c r="L74" s="327"/>
      <c r="M74" s="301"/>
      <c r="N74" s="468"/>
      <c r="O74" s="308"/>
      <c r="P74" s="309"/>
    </row>
    <row r="75" spans="1:16" s="307" customFormat="1" ht="12.95" customHeight="1">
      <c r="A75" s="305" t="s">
        <v>45</v>
      </c>
      <c r="B75" s="330" t="s">
        <v>622</v>
      </c>
      <c r="C75" s="305" t="s">
        <v>812</v>
      </c>
      <c r="D75" s="305" t="s">
        <v>661</v>
      </c>
      <c r="E75" s="305" t="s">
        <v>656</v>
      </c>
      <c r="F75" s="301">
        <f>'MRB reports'!AM116</f>
        <v>56494</v>
      </c>
      <c r="G75" s="301">
        <f>'MRB reports'!AN116</f>
        <v>4400</v>
      </c>
      <c r="H75" s="301">
        <f>'MRB reports'!AP158</f>
        <v>0</v>
      </c>
      <c r="I75" s="301">
        <f>'MRB reports'!AQ158</f>
        <v>0</v>
      </c>
      <c r="J75" s="303"/>
      <c r="K75" s="312">
        <f>L75*2096</f>
        <v>838.40000000000009</v>
      </c>
      <c r="L75" s="302">
        <f>'MRB reports'!AO116</f>
        <v>0.4</v>
      </c>
      <c r="M75" s="301">
        <f>SUM(F75:I75)</f>
        <v>60894</v>
      </c>
      <c r="N75" s="468">
        <v>1</v>
      </c>
      <c r="O75" s="308">
        <f>M75*N75</f>
        <v>60894</v>
      </c>
      <c r="P75" s="309"/>
    </row>
    <row r="76" spans="1:16" s="307" customFormat="1" ht="12.95" customHeight="1">
      <c r="A76" s="305" t="s">
        <v>45</v>
      </c>
      <c r="B76" s="330" t="s">
        <v>332</v>
      </c>
      <c r="C76" s="305" t="s">
        <v>812</v>
      </c>
      <c r="D76" s="305" t="s">
        <v>661</v>
      </c>
      <c r="E76" s="305" t="s">
        <v>656</v>
      </c>
      <c r="F76" s="301">
        <f>'MRB reports'!AM118</f>
        <v>34876</v>
      </c>
      <c r="G76" s="301">
        <f>'MRB reports'!AN118</f>
        <v>2200</v>
      </c>
      <c r="H76" s="301">
        <f>'MRB reports'!AP159</f>
        <v>0</v>
      </c>
      <c r="I76" s="301">
        <f>'MRB reports'!AQ159</f>
        <v>0</v>
      </c>
      <c r="J76" s="303"/>
      <c r="K76" s="312">
        <f>L76*2096</f>
        <v>419.20000000000005</v>
      </c>
      <c r="L76" s="302">
        <f>'MRB reports'!AO118</f>
        <v>0.2</v>
      </c>
      <c r="M76" s="301">
        <f>SUM(F76:I76)</f>
        <v>37076</v>
      </c>
      <c r="N76" s="468">
        <v>1</v>
      </c>
      <c r="O76" s="308">
        <f>M76*N76</f>
        <v>37076</v>
      </c>
      <c r="P76" s="309"/>
    </row>
    <row r="77" spans="1:16" s="307" customFormat="1" ht="12.95" customHeight="1">
      <c r="A77" s="305" t="s">
        <v>45</v>
      </c>
      <c r="B77" s="330" t="s">
        <v>73</v>
      </c>
      <c r="C77" s="305" t="s">
        <v>821</v>
      </c>
      <c r="D77" s="305" t="s">
        <v>673</v>
      </c>
      <c r="E77" s="305" t="s">
        <v>656</v>
      </c>
      <c r="F77" s="301">
        <f>'MRB reports'!AM12</f>
        <v>29500</v>
      </c>
      <c r="G77" s="301">
        <f>'MRB reports'!AN12</f>
        <v>4500</v>
      </c>
      <c r="H77" s="301">
        <f>'MRB reports'!AP160</f>
        <v>0</v>
      </c>
      <c r="I77" s="301">
        <f>'MRB reports'!AQ160</f>
        <v>0</v>
      </c>
      <c r="J77" s="303"/>
      <c r="K77" s="312">
        <f>L77*2096</f>
        <v>209.60000000000002</v>
      </c>
      <c r="L77" s="302">
        <f>'MRB reports'!AO12</f>
        <v>0.1</v>
      </c>
      <c r="M77" s="301">
        <f>SUM(F77:I77)</f>
        <v>34000</v>
      </c>
      <c r="N77" s="468">
        <v>1</v>
      </c>
      <c r="O77" s="308">
        <f>M77*N77</f>
        <v>34000</v>
      </c>
      <c r="P77" s="309"/>
    </row>
    <row r="78" spans="1:16" s="307" customFormat="1" ht="12.95" customHeight="1">
      <c r="A78" s="305" t="s">
        <v>45</v>
      </c>
      <c r="B78" s="330" t="s">
        <v>622</v>
      </c>
      <c r="C78" s="305" t="s">
        <v>821</v>
      </c>
      <c r="D78" s="305" t="s">
        <v>661</v>
      </c>
      <c r="E78" s="305"/>
      <c r="F78" s="301">
        <f>'MRB reports'!AM13</f>
        <v>45000</v>
      </c>
      <c r="G78" s="301">
        <f>'MRB reports'!AN13</f>
        <v>0</v>
      </c>
      <c r="H78" s="301">
        <f>'MRB reports'!AP13</f>
        <v>0</v>
      </c>
      <c r="I78" s="301">
        <f>'MRB reports'!AQ13</f>
        <v>0</v>
      </c>
      <c r="J78" s="303"/>
      <c r="K78" s="312">
        <f t="shared" ref="K78:K79" si="13">L78*2096</f>
        <v>628.79999999999995</v>
      </c>
      <c r="L78" s="302">
        <f>'MRB reports'!AO13</f>
        <v>0.3</v>
      </c>
      <c r="M78" s="301">
        <f t="shared" ref="M78:M79" si="14">SUM(F78:I78)</f>
        <v>45000</v>
      </c>
      <c r="N78" s="468">
        <v>1</v>
      </c>
      <c r="O78" s="308">
        <f t="shared" ref="O78:O79" si="15">M78*N78</f>
        <v>45000</v>
      </c>
      <c r="P78" s="309"/>
    </row>
    <row r="79" spans="1:16" s="307" customFormat="1" ht="12.95" customHeight="1">
      <c r="A79" s="305" t="s">
        <v>45</v>
      </c>
      <c r="B79" s="330" t="s">
        <v>623</v>
      </c>
      <c r="C79" s="305" t="s">
        <v>821</v>
      </c>
      <c r="D79" s="305" t="s">
        <v>661</v>
      </c>
      <c r="E79" s="305"/>
      <c r="F79" s="301">
        <f>'MRB reports'!AM14</f>
        <v>36000</v>
      </c>
      <c r="G79" s="301">
        <f>'MRB reports'!AN14</f>
        <v>0</v>
      </c>
      <c r="H79" s="301">
        <f>'MRB reports'!AP14</f>
        <v>0</v>
      </c>
      <c r="I79" s="301">
        <f>'MRB reports'!AQ14</f>
        <v>0</v>
      </c>
      <c r="J79" s="303"/>
      <c r="K79" s="312">
        <f t="shared" si="13"/>
        <v>733.59999999999991</v>
      </c>
      <c r="L79" s="302">
        <f>'MRB reports'!AO14</f>
        <v>0.35</v>
      </c>
      <c r="M79" s="301">
        <f t="shared" si="14"/>
        <v>36000</v>
      </c>
      <c r="N79" s="468">
        <v>1</v>
      </c>
      <c r="O79" s="308">
        <f t="shared" si="15"/>
        <v>36000</v>
      </c>
      <c r="P79" s="309"/>
    </row>
    <row r="80" spans="1:16" s="329" customFormat="1" ht="12.95" customHeight="1">
      <c r="A80" s="313" t="s">
        <v>99</v>
      </c>
      <c r="B80" s="314"/>
      <c r="C80" s="314"/>
      <c r="D80" s="314"/>
      <c r="E80" s="314"/>
      <c r="F80" s="315"/>
      <c r="G80" s="315"/>
      <c r="H80" s="315"/>
      <c r="I80" s="315"/>
      <c r="J80" s="314"/>
      <c r="K80" s="316"/>
      <c r="L80" s="317"/>
      <c r="M80" s="318"/>
      <c r="N80" s="469"/>
      <c r="O80" s="319"/>
      <c r="P80" s="320">
        <f>SUM(O74:O80)</f>
        <v>212970</v>
      </c>
    </row>
    <row r="81" spans="1:16" s="329" customFormat="1" ht="12.95" customHeight="1">
      <c r="A81" s="321"/>
      <c r="B81" s="305"/>
      <c r="C81" s="305"/>
      <c r="D81" s="305"/>
      <c r="E81" s="305"/>
      <c r="F81" s="322"/>
      <c r="G81" s="322"/>
      <c r="H81" s="322"/>
      <c r="I81" s="322"/>
      <c r="J81" s="305"/>
      <c r="K81" s="323"/>
      <c r="L81" s="324"/>
      <c r="M81" s="325"/>
      <c r="N81" s="470"/>
      <c r="O81" s="307"/>
      <c r="P81" s="309"/>
    </row>
    <row r="82" spans="1:16" s="307" customFormat="1" ht="12.95" customHeight="1">
      <c r="A82" s="305" t="s">
        <v>46</v>
      </c>
      <c r="B82" s="303"/>
      <c r="C82" s="303"/>
      <c r="D82" s="303"/>
      <c r="E82" s="303"/>
      <c r="F82" s="326"/>
      <c r="G82" s="326"/>
      <c r="H82" s="326"/>
      <c r="I82" s="326"/>
      <c r="J82" s="303"/>
      <c r="K82" s="312"/>
      <c r="L82" s="327"/>
      <c r="M82" s="308"/>
      <c r="N82" s="468"/>
      <c r="O82" s="308"/>
      <c r="P82" s="309"/>
    </row>
    <row r="83" spans="1:16" s="307" customFormat="1" ht="12.95" customHeight="1">
      <c r="A83" s="313" t="s">
        <v>100</v>
      </c>
      <c r="B83" s="314"/>
      <c r="C83" s="314"/>
      <c r="D83" s="314"/>
      <c r="E83" s="314"/>
      <c r="F83" s="315"/>
      <c r="G83" s="315"/>
      <c r="H83" s="315"/>
      <c r="I83" s="315"/>
      <c r="J83" s="314"/>
      <c r="K83" s="316"/>
      <c r="L83" s="317"/>
      <c r="M83" s="318"/>
      <c r="N83" s="471"/>
      <c r="O83" s="314"/>
      <c r="P83" s="320">
        <f>SUM(O82:O82)</f>
        <v>0</v>
      </c>
    </row>
    <row r="84" spans="1:16" s="307" customFormat="1" ht="12.95" customHeight="1">
      <c r="A84" s="321"/>
      <c r="B84" s="305"/>
      <c r="C84" s="305"/>
      <c r="D84" s="305"/>
      <c r="E84" s="305"/>
      <c r="F84" s="322"/>
      <c r="G84" s="322"/>
      <c r="H84" s="322"/>
      <c r="I84" s="322"/>
      <c r="J84" s="305"/>
      <c r="K84" s="323"/>
      <c r="L84" s="324"/>
      <c r="M84" s="325"/>
      <c r="N84" s="472"/>
      <c r="O84" s="305"/>
      <c r="P84" s="309"/>
    </row>
    <row r="85" spans="1:16" s="307" customFormat="1" ht="12.95" customHeight="1">
      <c r="A85" s="305" t="s">
        <v>32</v>
      </c>
      <c r="B85" s="554"/>
      <c r="C85" s="305"/>
      <c r="D85" s="304"/>
      <c r="E85" s="305"/>
      <c r="F85" s="301"/>
      <c r="G85" s="301"/>
      <c r="H85" s="301"/>
      <c r="I85" s="301"/>
      <c r="J85" s="332"/>
      <c r="K85" s="312"/>
      <c r="L85" s="302"/>
      <c r="M85" s="301"/>
      <c r="N85" s="468"/>
      <c r="O85" s="308"/>
      <c r="P85" s="309"/>
    </row>
    <row r="86" spans="1:16" s="307" customFormat="1" ht="12.95" customHeight="1">
      <c r="A86" s="313" t="s">
        <v>101</v>
      </c>
      <c r="B86" s="314"/>
      <c r="C86" s="314"/>
      <c r="D86" s="314"/>
      <c r="E86" s="314"/>
      <c r="F86" s="315"/>
      <c r="G86" s="315"/>
      <c r="H86" s="315"/>
      <c r="I86" s="315"/>
      <c r="J86" s="314"/>
      <c r="K86" s="316"/>
      <c r="L86" s="317"/>
      <c r="M86" s="318"/>
      <c r="N86" s="471"/>
      <c r="O86" s="314"/>
      <c r="P86" s="320">
        <f>SUM(O85:O85)</f>
        <v>0</v>
      </c>
    </row>
    <row r="87" spans="1:16" s="307" customFormat="1" ht="12.95" customHeight="1">
      <c r="A87" s="303"/>
      <c r="B87" s="303"/>
      <c r="C87" s="303"/>
      <c r="D87" s="303"/>
      <c r="E87" s="303"/>
      <c r="F87" s="326"/>
      <c r="G87" s="326"/>
      <c r="H87" s="326"/>
      <c r="I87" s="326"/>
      <c r="J87" s="303"/>
      <c r="K87" s="312"/>
      <c r="L87" s="327"/>
      <c r="M87" s="308"/>
      <c r="N87" s="468"/>
      <c r="O87" s="308"/>
      <c r="P87" s="309"/>
    </row>
    <row r="88" spans="1:16" s="307" customFormat="1" ht="12.95" customHeight="1">
      <c r="A88" s="305" t="s">
        <v>21</v>
      </c>
      <c r="B88" s="563" t="s">
        <v>807</v>
      </c>
      <c r="C88" s="305" t="s">
        <v>806</v>
      </c>
      <c r="D88" s="303"/>
      <c r="E88" s="303"/>
      <c r="F88" s="301">
        <f>'MRB reports'!AM47</f>
        <v>9213.155707392003</v>
      </c>
      <c r="G88" s="301">
        <f>'MRB reports'!AN47</f>
        <v>0</v>
      </c>
      <c r="H88" s="301">
        <f>'MRB reports'!AP47</f>
        <v>0</v>
      </c>
      <c r="I88" s="301">
        <f>'MRB reports'!AQ47</f>
        <v>0</v>
      </c>
      <c r="J88" s="303"/>
      <c r="K88" s="312">
        <f t="shared" ref="K88:K90" si="16">L88*2080</f>
        <v>124.8</v>
      </c>
      <c r="L88" s="302">
        <f>'MRB reports'!AO47</f>
        <v>0.06</v>
      </c>
      <c r="M88" s="301">
        <f t="shared" ref="M88:M90" si="17">SUM(F88:I88)</f>
        <v>9213.155707392003</v>
      </c>
      <c r="N88" s="468">
        <v>1</v>
      </c>
      <c r="O88" s="308">
        <f t="shared" ref="O88:O90" si="18">M88*N88</f>
        <v>9213.155707392003</v>
      </c>
      <c r="P88" s="309"/>
    </row>
    <row r="89" spans="1:16" s="307" customFormat="1" ht="12.95" customHeight="1">
      <c r="A89" s="305" t="s">
        <v>21</v>
      </c>
      <c r="B89" s="563" t="s">
        <v>828</v>
      </c>
      <c r="C89" s="305" t="s">
        <v>806</v>
      </c>
      <c r="D89" s="303"/>
      <c r="E89" s="303"/>
      <c r="F89" s="301">
        <f>'MRB reports'!AM48</f>
        <v>25209.020928000002</v>
      </c>
      <c r="G89" s="301">
        <f>'MRB reports'!AN48</f>
        <v>0</v>
      </c>
      <c r="H89" s="301">
        <f>'MRB reports'!AP48</f>
        <v>0</v>
      </c>
      <c r="I89" s="301">
        <f>'MRB reports'!AQ48</f>
        <v>0</v>
      </c>
      <c r="J89" s="303"/>
      <c r="K89" s="312">
        <f t="shared" si="16"/>
        <v>416</v>
      </c>
      <c r="L89" s="302">
        <f>'MRB reports'!AO48</f>
        <v>0.2</v>
      </c>
      <c r="M89" s="301">
        <f t="shared" si="17"/>
        <v>25209.020928000002</v>
      </c>
      <c r="N89" s="468">
        <v>1</v>
      </c>
      <c r="O89" s="308">
        <f t="shared" si="18"/>
        <v>25209.020928000002</v>
      </c>
      <c r="P89" s="309"/>
    </row>
    <row r="90" spans="1:16" s="307" customFormat="1" ht="12.95" customHeight="1">
      <c r="A90" s="305" t="s">
        <v>21</v>
      </c>
      <c r="B90" s="305" t="s">
        <v>20</v>
      </c>
      <c r="C90" s="305" t="s">
        <v>806</v>
      </c>
      <c r="D90" s="305" t="s">
        <v>26</v>
      </c>
      <c r="E90" s="303"/>
      <c r="F90" s="301">
        <f>'MRB reports'!AM42</f>
        <v>117201.8888361924</v>
      </c>
      <c r="G90" s="301">
        <f>'MRB reports'!AN42</f>
        <v>2494.7506531839999</v>
      </c>
      <c r="H90" s="301">
        <f>'MRB reports'!AP42</f>
        <v>0</v>
      </c>
      <c r="I90" s="301">
        <f>'MRB reports'!AQ42</f>
        <v>780</v>
      </c>
      <c r="J90" s="303" t="s">
        <v>809</v>
      </c>
      <c r="K90" s="312">
        <f t="shared" si="16"/>
        <v>1248</v>
      </c>
      <c r="L90" s="302">
        <f>'MRB reports'!AO42</f>
        <v>0.6</v>
      </c>
      <c r="M90" s="301">
        <f t="shared" si="17"/>
        <v>120476.63948937641</v>
      </c>
      <c r="N90" s="468">
        <v>1</v>
      </c>
      <c r="O90" s="308">
        <f t="shared" si="18"/>
        <v>120476.63948937641</v>
      </c>
      <c r="P90" s="309"/>
    </row>
    <row r="91" spans="1:16" s="307" customFormat="1" ht="12.95" customHeight="1">
      <c r="A91" s="313" t="s">
        <v>102</v>
      </c>
      <c r="B91" s="314"/>
      <c r="C91" s="314"/>
      <c r="D91" s="314"/>
      <c r="E91" s="314"/>
      <c r="F91" s="315"/>
      <c r="G91" s="315"/>
      <c r="H91" s="315"/>
      <c r="I91" s="315"/>
      <c r="J91" s="314"/>
      <c r="K91" s="316"/>
      <c r="L91" s="317"/>
      <c r="M91" s="318"/>
      <c r="N91" s="471"/>
      <c r="O91" s="314"/>
      <c r="P91" s="320">
        <f>SUM(O87:O90)</f>
        <v>154898.8161247684</v>
      </c>
    </row>
    <row r="92" spans="1:16" s="307" customFormat="1" ht="12.95" customHeight="1">
      <c r="A92" s="321"/>
      <c r="B92" s="305"/>
      <c r="C92" s="305"/>
      <c r="D92" s="305"/>
      <c r="E92" s="305"/>
      <c r="F92" s="322"/>
      <c r="G92" s="322"/>
      <c r="H92" s="322"/>
      <c r="I92" s="322"/>
      <c r="J92" s="305"/>
      <c r="K92" s="323"/>
      <c r="L92" s="324"/>
      <c r="M92" s="325"/>
      <c r="N92" s="472"/>
      <c r="O92" s="305"/>
      <c r="P92" s="309"/>
    </row>
    <row r="93" spans="1:16" s="307" customFormat="1" ht="12.95" customHeight="1">
      <c r="A93" s="305" t="s">
        <v>44</v>
      </c>
      <c r="B93" s="305" t="s">
        <v>793</v>
      </c>
      <c r="C93" s="563" t="s">
        <v>829</v>
      </c>
      <c r="D93" s="303" t="s">
        <v>661</v>
      </c>
      <c r="E93" s="305"/>
      <c r="F93" s="301">
        <f>'MRB reports'!AM133</f>
        <v>82813</v>
      </c>
      <c r="G93" s="301">
        <f>'MRB reports'!AN133</f>
        <v>0</v>
      </c>
      <c r="H93" s="301">
        <f>'MRB reports'!AP131</f>
        <v>0</v>
      </c>
      <c r="I93" s="301">
        <f>'MRB reports'!AQ133</f>
        <v>1210</v>
      </c>
      <c r="J93" s="565" t="s">
        <v>816</v>
      </c>
      <c r="K93" s="312">
        <f t="shared" ref="K93:K94" si="19">L93*2080</f>
        <v>1040</v>
      </c>
      <c r="L93" s="302">
        <f>'MRB reports'!AO131</f>
        <v>0.5</v>
      </c>
      <c r="M93" s="301">
        <f t="shared" ref="M93:M94" si="20">SUM(F93:I93)</f>
        <v>84023</v>
      </c>
      <c r="N93" s="468">
        <v>1</v>
      </c>
      <c r="O93" s="308">
        <f t="shared" ref="O93:O94" si="21">M93*N93</f>
        <v>84023</v>
      </c>
      <c r="P93" s="309"/>
    </row>
    <row r="94" spans="1:16" s="307" customFormat="1" ht="12.95" customHeight="1">
      <c r="A94" s="305" t="s">
        <v>44</v>
      </c>
      <c r="B94" s="564" t="s">
        <v>817</v>
      </c>
      <c r="C94" s="563" t="s">
        <v>829</v>
      </c>
      <c r="D94" s="303" t="s">
        <v>661</v>
      </c>
      <c r="E94" s="305"/>
      <c r="F94" s="301">
        <f>'MRB reports'!AM132</f>
        <v>16418</v>
      </c>
      <c r="G94" s="301">
        <f>'MRB reports'!AN132</f>
        <v>0</v>
      </c>
      <c r="H94" s="301">
        <f>'MRB reports'!AP132</f>
        <v>0</v>
      </c>
      <c r="I94" s="301">
        <f>'MRB reports'!AQ132</f>
        <v>0</v>
      </c>
      <c r="J94" s="306"/>
      <c r="K94" s="312">
        <f t="shared" si="19"/>
        <v>520</v>
      </c>
      <c r="L94" s="302">
        <f>'MRB reports'!AO132</f>
        <v>0.25</v>
      </c>
      <c r="M94" s="301">
        <f t="shared" si="20"/>
        <v>16418</v>
      </c>
      <c r="N94" s="468">
        <v>1</v>
      </c>
      <c r="O94" s="308">
        <f t="shared" si="21"/>
        <v>16418</v>
      </c>
      <c r="P94" s="309"/>
    </row>
    <row r="95" spans="1:16" s="307" customFormat="1" ht="12.95" customHeight="1">
      <c r="A95" s="313" t="s">
        <v>103</v>
      </c>
      <c r="B95" s="314"/>
      <c r="C95" s="314"/>
      <c r="D95" s="314"/>
      <c r="E95" s="314"/>
      <c r="F95" s="315"/>
      <c r="G95" s="315"/>
      <c r="H95" s="315"/>
      <c r="I95" s="315"/>
      <c r="J95" s="314"/>
      <c r="K95" s="316"/>
      <c r="L95" s="317"/>
      <c r="M95" s="318"/>
      <c r="N95" s="471"/>
      <c r="O95" s="314"/>
      <c r="P95" s="320">
        <f>SUM(O93:O94)</f>
        <v>100441</v>
      </c>
    </row>
    <row r="96" spans="1:16" s="307" customFormat="1" ht="12.95" customHeight="1">
      <c r="A96" s="321"/>
      <c r="B96" s="305"/>
      <c r="C96" s="305"/>
      <c r="D96" s="305"/>
      <c r="E96" s="305"/>
      <c r="F96" s="322"/>
      <c r="G96" s="322"/>
      <c r="H96" s="322"/>
      <c r="I96" s="322"/>
      <c r="J96" s="305"/>
      <c r="K96" s="323"/>
      <c r="L96" s="324"/>
      <c r="M96" s="325"/>
      <c r="N96" s="472"/>
      <c r="O96" s="305"/>
      <c r="P96" s="309"/>
    </row>
    <row r="97" spans="1:16" s="307" customFormat="1" ht="12.95" customHeight="1">
      <c r="A97" s="305" t="s">
        <v>304</v>
      </c>
      <c r="B97" s="303"/>
      <c r="C97" s="303"/>
      <c r="D97" s="303"/>
      <c r="E97" s="293"/>
      <c r="F97" s="301"/>
      <c r="G97" s="301"/>
      <c r="H97" s="301"/>
      <c r="I97" s="301"/>
      <c r="J97" s="306"/>
      <c r="K97" s="312"/>
      <c r="L97" s="302"/>
      <c r="M97" s="301"/>
      <c r="N97" s="468"/>
      <c r="O97" s="308"/>
      <c r="P97" s="309"/>
    </row>
    <row r="98" spans="1:16" s="307" customFormat="1" ht="12.95" customHeight="1">
      <c r="A98" s="313" t="s">
        <v>327</v>
      </c>
      <c r="B98" s="314"/>
      <c r="C98" s="314"/>
      <c r="D98" s="314"/>
      <c r="E98" s="314"/>
      <c r="F98" s="315"/>
      <c r="G98" s="315"/>
      <c r="H98" s="315"/>
      <c r="I98" s="315"/>
      <c r="J98" s="314"/>
      <c r="K98" s="316"/>
      <c r="L98" s="317"/>
      <c r="M98" s="318"/>
      <c r="N98" s="471"/>
      <c r="O98" s="314"/>
      <c r="P98" s="320">
        <f>SUM(O97:O97)</f>
        <v>0</v>
      </c>
    </row>
    <row r="99" spans="1:16" s="307" customFormat="1" ht="12.95" customHeight="1">
      <c r="A99" s="321"/>
      <c r="B99" s="305"/>
      <c r="C99" s="305"/>
      <c r="D99" s="305"/>
      <c r="E99" s="305"/>
      <c r="F99" s="322"/>
      <c r="G99" s="322"/>
      <c r="H99" s="322"/>
      <c r="I99" s="322"/>
      <c r="J99" s="305"/>
      <c r="K99" s="323"/>
      <c r="L99" s="324"/>
      <c r="M99" s="325"/>
      <c r="N99" s="472"/>
      <c r="O99" s="305"/>
      <c r="P99" s="309"/>
    </row>
    <row r="100" spans="1:16" s="307" customFormat="1" ht="12.95" customHeight="1">
      <c r="A100" s="305" t="s">
        <v>28</v>
      </c>
      <c r="B100" s="303"/>
      <c r="C100" s="303"/>
      <c r="D100" s="303"/>
      <c r="E100" s="303"/>
      <c r="F100" s="326"/>
      <c r="G100" s="326"/>
      <c r="H100" s="326"/>
      <c r="I100" s="326"/>
      <c r="J100" s="303"/>
      <c r="K100" s="312"/>
      <c r="L100" s="327"/>
      <c r="M100" s="308"/>
      <c r="N100" s="468"/>
      <c r="O100" s="308"/>
      <c r="P100" s="309"/>
    </row>
    <row r="101" spans="1:16" s="307" customFormat="1" ht="12.95" customHeight="1">
      <c r="A101" s="313" t="s">
        <v>104</v>
      </c>
      <c r="B101" s="314"/>
      <c r="C101" s="314"/>
      <c r="D101" s="314"/>
      <c r="E101" s="314"/>
      <c r="F101" s="315"/>
      <c r="G101" s="315"/>
      <c r="H101" s="315"/>
      <c r="I101" s="315"/>
      <c r="J101" s="314"/>
      <c r="K101" s="316"/>
      <c r="L101" s="317"/>
      <c r="M101" s="318"/>
      <c r="N101" s="471"/>
      <c r="O101" s="314"/>
      <c r="P101" s="320">
        <f>SUM(O100:O100)</f>
        <v>0</v>
      </c>
    </row>
    <row r="102" spans="1:16" s="307" customFormat="1" ht="12.95" customHeight="1">
      <c r="A102" s="321"/>
      <c r="B102" s="305"/>
      <c r="C102" s="305"/>
      <c r="D102" s="305"/>
      <c r="E102" s="305"/>
      <c r="F102" s="322"/>
      <c r="G102" s="322"/>
      <c r="H102" s="322"/>
      <c r="I102" s="322"/>
      <c r="J102" s="305"/>
      <c r="K102" s="323"/>
      <c r="L102" s="324"/>
      <c r="M102" s="325"/>
      <c r="N102" s="472"/>
      <c r="O102" s="305"/>
      <c r="P102" s="309"/>
    </row>
    <row r="103" spans="1:16" s="307" customFormat="1" ht="12.95" customHeight="1">
      <c r="A103" s="305" t="s">
        <v>29</v>
      </c>
      <c r="B103" s="303"/>
      <c r="C103" s="303"/>
      <c r="D103" s="303"/>
      <c r="E103" s="305"/>
      <c r="F103" s="301"/>
      <c r="G103" s="301"/>
      <c r="H103" s="301"/>
      <c r="I103" s="301"/>
      <c r="J103" s="303"/>
      <c r="K103" s="312"/>
      <c r="L103" s="302"/>
      <c r="M103" s="301"/>
      <c r="N103" s="468"/>
      <c r="O103" s="308"/>
      <c r="P103" s="309"/>
    </row>
    <row r="104" spans="1:16" s="307" customFormat="1" ht="12.95" customHeight="1">
      <c r="A104" s="313" t="s">
        <v>105</v>
      </c>
      <c r="B104" s="314"/>
      <c r="C104" s="314"/>
      <c r="D104" s="314"/>
      <c r="E104" s="314"/>
      <c r="F104" s="315"/>
      <c r="G104" s="315"/>
      <c r="H104" s="315"/>
      <c r="I104" s="315"/>
      <c r="J104" s="314"/>
      <c r="K104" s="316"/>
      <c r="L104" s="317"/>
      <c r="M104" s="318"/>
      <c r="N104" s="469"/>
      <c r="O104" s="319"/>
      <c r="P104" s="320">
        <f>SUM(O103:O103)</f>
        <v>0</v>
      </c>
    </row>
    <row r="105" spans="1:16" s="307" customFormat="1" ht="12.95" customHeight="1">
      <c r="A105" s="321"/>
      <c r="B105" s="305"/>
      <c r="C105" s="305"/>
      <c r="D105" s="305"/>
      <c r="E105" s="305"/>
      <c r="F105" s="322"/>
      <c r="G105" s="322"/>
      <c r="H105" s="322"/>
      <c r="I105" s="322"/>
      <c r="J105" s="305"/>
      <c r="K105" s="323"/>
      <c r="L105" s="324"/>
      <c r="M105" s="325"/>
      <c r="N105" s="470"/>
      <c r="P105" s="309"/>
    </row>
    <row r="106" spans="1:16" s="307" customFormat="1" ht="12.95" customHeight="1">
      <c r="A106" s="566" t="s">
        <v>831</v>
      </c>
      <c r="B106" s="305"/>
      <c r="C106" s="305"/>
      <c r="D106" s="305"/>
      <c r="E106" s="305"/>
      <c r="F106" s="322"/>
      <c r="G106" s="322"/>
      <c r="H106" s="322"/>
      <c r="I106" s="322"/>
      <c r="J106" s="305"/>
      <c r="K106" s="323"/>
      <c r="L106" s="324"/>
      <c r="M106" s="325"/>
      <c r="N106" s="470"/>
      <c r="P106" s="309"/>
    </row>
    <row r="107" spans="1:16" s="307" customFormat="1" ht="12.95" customHeight="1">
      <c r="A107" s="313" t="s">
        <v>106</v>
      </c>
      <c r="B107" s="314"/>
      <c r="C107" s="314"/>
      <c r="D107" s="314"/>
      <c r="E107" s="314"/>
      <c r="F107" s="315"/>
      <c r="G107" s="315"/>
      <c r="H107" s="315"/>
      <c r="I107" s="315"/>
      <c r="J107" s="314"/>
      <c r="K107" s="316"/>
      <c r="L107" s="317"/>
      <c r="M107" s="318"/>
      <c r="N107" s="471"/>
      <c r="O107" s="314"/>
      <c r="P107" s="320">
        <f>SUM(P106)</f>
        <v>0</v>
      </c>
    </row>
    <row r="108" spans="1:16" s="307" customFormat="1" ht="12.95" customHeight="1">
      <c r="A108" s="321"/>
      <c r="B108" s="305"/>
      <c r="C108" s="305"/>
      <c r="D108" s="305"/>
      <c r="E108" s="305"/>
      <c r="F108" s="322"/>
      <c r="G108" s="322"/>
      <c r="H108" s="322"/>
      <c r="I108" s="322"/>
      <c r="J108" s="305"/>
      <c r="K108" s="323"/>
      <c r="L108" s="324"/>
      <c r="M108" s="325"/>
      <c r="N108" s="472"/>
      <c r="O108" s="305"/>
      <c r="P108" s="309"/>
    </row>
    <row r="109" spans="1:16" s="307" customFormat="1" ht="12.95" customHeight="1">
      <c r="A109" s="566" t="s">
        <v>832</v>
      </c>
      <c r="B109" s="305"/>
      <c r="C109" s="305"/>
      <c r="D109" s="305"/>
      <c r="E109" s="305"/>
      <c r="F109" s="322"/>
      <c r="G109" s="322"/>
      <c r="H109" s="322"/>
      <c r="I109" s="322"/>
      <c r="J109" s="305"/>
      <c r="K109" s="323"/>
      <c r="L109" s="324"/>
      <c r="M109" s="325"/>
      <c r="N109" s="472"/>
      <c r="O109" s="305"/>
      <c r="P109" s="309"/>
    </row>
    <row r="110" spans="1:16" s="307" customFormat="1" ht="12.95" customHeight="1">
      <c r="A110" s="313" t="s">
        <v>635</v>
      </c>
      <c r="B110" s="314"/>
      <c r="C110" s="314"/>
      <c r="D110" s="314"/>
      <c r="E110" s="314"/>
      <c r="F110" s="315"/>
      <c r="G110" s="315"/>
      <c r="H110" s="315"/>
      <c r="I110" s="315"/>
      <c r="J110" s="314"/>
      <c r="K110" s="316"/>
      <c r="L110" s="317"/>
      <c r="M110" s="318"/>
      <c r="N110" s="471"/>
      <c r="O110" s="314"/>
      <c r="P110" s="320">
        <f>SUM(P109)</f>
        <v>0</v>
      </c>
    </row>
    <row r="111" spans="1:16" s="307" customFormat="1" ht="12.95" customHeight="1">
      <c r="A111" s="321"/>
      <c r="B111" s="305"/>
      <c r="C111" s="305"/>
      <c r="D111" s="305"/>
      <c r="E111" s="305"/>
      <c r="F111" s="322"/>
      <c r="G111" s="322"/>
      <c r="H111" s="322"/>
      <c r="I111" s="322"/>
      <c r="J111" s="305"/>
      <c r="K111" s="323"/>
      <c r="L111" s="324"/>
      <c r="M111" s="325"/>
      <c r="N111" s="472"/>
      <c r="O111" s="305"/>
      <c r="P111" s="309"/>
    </row>
    <row r="112" spans="1:16" s="307" customFormat="1" ht="12.95" customHeight="1">
      <c r="A112" s="305" t="s">
        <v>200</v>
      </c>
      <c r="B112" s="303" t="s">
        <v>51</v>
      </c>
      <c r="C112" s="303" t="s">
        <v>821</v>
      </c>
      <c r="D112" s="304" t="s">
        <v>26</v>
      </c>
      <c r="E112" s="305" t="s">
        <v>657</v>
      </c>
      <c r="F112" s="301">
        <f>'MRB reports'!AM11</f>
        <v>98380</v>
      </c>
      <c r="G112" s="301">
        <f>'MRB reports'!AN11</f>
        <v>3000</v>
      </c>
      <c r="H112" s="301">
        <f>'MRB reports'!AP11</f>
        <v>0</v>
      </c>
      <c r="I112" s="301">
        <f>'MRB reports'!AQ11</f>
        <v>0</v>
      </c>
      <c r="J112" s="306"/>
      <c r="K112" s="312">
        <f>L112*2096</f>
        <v>314.39999999999998</v>
      </c>
      <c r="L112" s="302">
        <f>'MRB reports'!AO11</f>
        <v>0.15</v>
      </c>
      <c r="M112" s="301">
        <f>SUM(F112:I112)</f>
        <v>101380</v>
      </c>
      <c r="N112" s="468">
        <v>1</v>
      </c>
      <c r="O112" s="308">
        <f>M112*N112</f>
        <v>101380</v>
      </c>
      <c r="P112" s="309"/>
    </row>
    <row r="113" spans="1:16" s="307" customFormat="1" ht="12.95" customHeight="1">
      <c r="A113" s="305" t="s">
        <v>200</v>
      </c>
      <c r="B113" s="303" t="s">
        <v>810</v>
      </c>
      <c r="C113" s="303" t="s">
        <v>812</v>
      </c>
      <c r="D113" s="304" t="s">
        <v>26</v>
      </c>
      <c r="E113" s="305" t="s">
        <v>657</v>
      </c>
      <c r="F113" s="301">
        <f>'MRB reports'!AM119</f>
        <v>35313</v>
      </c>
      <c r="G113" s="301">
        <f>'MRB reports'!AN119</f>
        <v>2200</v>
      </c>
      <c r="H113" s="301">
        <f>'MRB reports'!AP119</f>
        <v>0</v>
      </c>
      <c r="I113" s="301">
        <f>'MRB reports'!AQ119</f>
        <v>0</v>
      </c>
      <c r="J113" s="306"/>
      <c r="K113" s="312">
        <f>L113*2096</f>
        <v>419.20000000000005</v>
      </c>
      <c r="L113" s="302">
        <f>'MRB reports'!AO119</f>
        <v>0.2</v>
      </c>
      <c r="M113" s="301">
        <f>SUM(F113:I113)</f>
        <v>37513</v>
      </c>
      <c r="N113" s="468">
        <v>1</v>
      </c>
      <c r="O113" s="308">
        <f>M113*N113</f>
        <v>37513</v>
      </c>
      <c r="P113" s="309"/>
    </row>
    <row r="114" spans="1:16" s="307" customFormat="1" ht="12.95" customHeight="1">
      <c r="A114" s="313" t="s">
        <v>328</v>
      </c>
      <c r="B114" s="314"/>
      <c r="C114" s="314"/>
      <c r="D114" s="314"/>
      <c r="E114" s="314"/>
      <c r="F114" s="315"/>
      <c r="G114" s="315"/>
      <c r="H114" s="315"/>
      <c r="I114" s="315"/>
      <c r="J114" s="314"/>
      <c r="K114" s="316"/>
      <c r="L114" s="317"/>
      <c r="M114" s="318"/>
      <c r="N114" s="471"/>
      <c r="O114" s="314"/>
      <c r="P114" s="320">
        <f>SUM(O112:O113)</f>
        <v>138893</v>
      </c>
    </row>
    <row r="115" spans="1:16" s="307" customFormat="1" ht="12.95" customHeight="1">
      <c r="A115" s="303"/>
      <c r="B115" s="303"/>
      <c r="C115" s="303"/>
      <c r="D115" s="303"/>
      <c r="E115" s="303"/>
      <c r="F115" s="326"/>
      <c r="G115" s="326"/>
      <c r="H115" s="326"/>
      <c r="I115" s="326"/>
      <c r="J115" s="303"/>
      <c r="K115" s="312"/>
      <c r="L115" s="327"/>
      <c r="M115" s="308"/>
      <c r="N115" s="468"/>
      <c r="O115" s="308"/>
      <c r="P115" s="309"/>
    </row>
    <row r="116" spans="1:16" s="307" customFormat="1" ht="13.5" customHeight="1">
      <c r="A116" s="303" t="s">
        <v>27</v>
      </c>
      <c r="B116" s="328" t="s">
        <v>24</v>
      </c>
      <c r="C116" s="545" t="s">
        <v>830</v>
      </c>
      <c r="D116" s="304" t="s">
        <v>661</v>
      </c>
      <c r="E116" s="305"/>
      <c r="F116" s="301">
        <f>'MRB reports'!AM74</f>
        <v>90000</v>
      </c>
      <c r="G116" s="301">
        <f>'MRB reports'!AN74</f>
        <v>2000</v>
      </c>
      <c r="H116" s="301">
        <f>'MRB reports'!AP74</f>
        <v>0</v>
      </c>
      <c r="I116" s="301">
        <f>'MRB reports'!AQ74</f>
        <v>0</v>
      </c>
      <c r="J116" s="306"/>
      <c r="K116" s="312">
        <f t="shared" ref="K116:K118" si="22">L116*2080</f>
        <v>1081.6000000000001</v>
      </c>
      <c r="L116" s="302">
        <f>'MRB reports'!AO74</f>
        <v>0.52</v>
      </c>
      <c r="M116" s="301">
        <f t="shared" ref="M116:M118" si="23">SUM(F116:I116)</f>
        <v>92000</v>
      </c>
      <c r="N116" s="468">
        <v>1</v>
      </c>
      <c r="O116" s="308">
        <f t="shared" ref="O116:O118" si="24">M116*N116</f>
        <v>92000</v>
      </c>
      <c r="P116" s="309"/>
    </row>
    <row r="117" spans="1:16" s="307" customFormat="1" ht="13.5" customHeight="1">
      <c r="A117" s="303" t="s">
        <v>27</v>
      </c>
      <c r="B117" s="328" t="s">
        <v>603</v>
      </c>
      <c r="C117" s="545" t="s">
        <v>830</v>
      </c>
      <c r="D117" s="304" t="s">
        <v>661</v>
      </c>
      <c r="E117" s="305"/>
      <c r="F117" s="301">
        <f>'MRB reports'!AM75</f>
        <v>90000</v>
      </c>
      <c r="G117" s="301">
        <f>'MRB reports'!AN75</f>
        <v>0</v>
      </c>
      <c r="H117" s="301">
        <f>'MRB reports'!AP75</f>
        <v>0</v>
      </c>
      <c r="I117" s="301">
        <f>'MRB reports'!AQ75</f>
        <v>0</v>
      </c>
      <c r="J117" s="306"/>
      <c r="K117" s="312">
        <f t="shared" si="22"/>
        <v>1081.6000000000001</v>
      </c>
      <c r="L117" s="302">
        <f>'MRB reports'!AO75</f>
        <v>0.52</v>
      </c>
      <c r="M117" s="301">
        <f t="shared" si="23"/>
        <v>90000</v>
      </c>
      <c r="N117" s="468">
        <v>1</v>
      </c>
      <c r="O117" s="308">
        <f t="shared" si="24"/>
        <v>90000</v>
      </c>
      <c r="P117" s="309"/>
    </row>
    <row r="118" spans="1:16" s="307" customFormat="1" ht="13.5" customHeight="1">
      <c r="A118" s="303" t="s">
        <v>27</v>
      </c>
      <c r="B118" s="554" t="s">
        <v>815</v>
      </c>
      <c r="C118" s="545" t="s">
        <v>830</v>
      </c>
      <c r="D118" s="304" t="s">
        <v>661</v>
      </c>
      <c r="E118" s="305"/>
      <c r="F118" s="301">
        <f>'MRB reports'!AM76</f>
        <v>18000</v>
      </c>
      <c r="G118" s="301">
        <f>'MRB reports'!AN76</f>
        <v>0</v>
      </c>
      <c r="H118" s="301">
        <f>'MRB reports'!AP76</f>
        <v>0</v>
      </c>
      <c r="I118" s="301">
        <f>'MRB reports'!AQ76</f>
        <v>0</v>
      </c>
      <c r="J118" s="306"/>
      <c r="K118" s="312">
        <f t="shared" si="22"/>
        <v>291.20000000000005</v>
      </c>
      <c r="L118" s="302">
        <f>'MRB reports'!AO76</f>
        <v>0.14000000000000001</v>
      </c>
      <c r="M118" s="301">
        <f t="shared" si="23"/>
        <v>18000</v>
      </c>
      <c r="N118" s="468">
        <v>1</v>
      </c>
      <c r="O118" s="308">
        <f t="shared" si="24"/>
        <v>18000</v>
      </c>
      <c r="P118" s="309"/>
    </row>
    <row r="119" spans="1:16" s="307" customFormat="1" ht="12.95" customHeight="1">
      <c r="A119" s="313" t="s">
        <v>107</v>
      </c>
      <c r="B119" s="314"/>
      <c r="C119" s="314"/>
      <c r="D119" s="314"/>
      <c r="E119" s="314"/>
      <c r="F119" s="315"/>
      <c r="G119" s="315"/>
      <c r="H119" s="315"/>
      <c r="I119" s="315"/>
      <c r="J119" s="314"/>
      <c r="K119" s="316"/>
      <c r="L119" s="317"/>
      <c r="M119" s="318"/>
      <c r="N119" s="471"/>
      <c r="O119" s="314"/>
      <c r="P119" s="320">
        <f>SUM(O115:O118)</f>
        <v>200000</v>
      </c>
    </row>
    <row r="120" spans="1:16" s="307" customFormat="1" ht="12.95" customHeight="1">
      <c r="A120" s="321"/>
      <c r="B120" s="305"/>
      <c r="C120" s="305"/>
      <c r="D120" s="305"/>
      <c r="E120" s="305"/>
      <c r="F120" s="322"/>
      <c r="G120" s="322"/>
      <c r="H120" s="322"/>
      <c r="I120" s="322"/>
      <c r="J120" s="305"/>
      <c r="K120" s="323"/>
      <c r="L120" s="324"/>
      <c r="M120" s="325"/>
      <c r="N120" s="472"/>
      <c r="O120" s="305"/>
      <c r="P120" s="309"/>
    </row>
    <row r="121" spans="1:16" s="307" customFormat="1" ht="12.95" customHeight="1">
      <c r="A121" s="303" t="s">
        <v>33</v>
      </c>
      <c r="B121" s="328"/>
      <c r="C121" s="303"/>
      <c r="D121" s="304"/>
      <c r="E121" s="305"/>
      <c r="F121" s="301"/>
      <c r="G121" s="326"/>
      <c r="H121" s="326"/>
      <c r="I121" s="326"/>
      <c r="J121" s="303"/>
      <c r="K121" s="312"/>
      <c r="L121" s="327"/>
      <c r="M121" s="333"/>
      <c r="N121" s="468"/>
      <c r="O121" s="308"/>
      <c r="P121" s="309"/>
    </row>
    <row r="122" spans="1:16" s="307" customFormat="1" ht="12.95" customHeight="1">
      <c r="A122" s="313" t="s">
        <v>108</v>
      </c>
      <c r="B122" s="314"/>
      <c r="C122" s="314"/>
      <c r="D122" s="314"/>
      <c r="E122" s="314"/>
      <c r="F122" s="315"/>
      <c r="G122" s="315"/>
      <c r="H122" s="315"/>
      <c r="I122" s="315"/>
      <c r="J122" s="314"/>
      <c r="K122" s="316"/>
      <c r="L122" s="317"/>
      <c r="M122" s="318"/>
      <c r="N122" s="471"/>
      <c r="O122" s="314"/>
      <c r="P122" s="320">
        <f>SUM(O121:O121)</f>
        <v>0</v>
      </c>
    </row>
    <row r="123" spans="1:16" ht="12.95" customHeight="1">
      <c r="A123" s="124"/>
    </row>
    <row r="124" spans="1:16" ht="12.95" customHeight="1">
      <c r="M124" s="148"/>
      <c r="N124" s="473"/>
      <c r="O124" s="148">
        <f>SUM(O1:O122)</f>
        <v>1827695.540181444</v>
      </c>
      <c r="P124" s="148">
        <f>SUM(P1:P122)</f>
        <v>1827695.540181444</v>
      </c>
    </row>
    <row r="125" spans="1:16" ht="12.95" customHeight="1">
      <c r="N125" s="473"/>
      <c r="O125"/>
      <c r="P125"/>
    </row>
    <row r="126" spans="1:16" ht="12.95" customHeight="1">
      <c r="N126" s="473"/>
      <c r="O126"/>
      <c r="P126"/>
    </row>
    <row r="127" spans="1:16" ht="12.95" customHeight="1">
      <c r="N127" s="473"/>
      <c r="O127"/>
      <c r="P127"/>
    </row>
    <row r="128" spans="1:16" ht="12.95" customHeight="1">
      <c r="N128" s="473"/>
      <c r="O128"/>
      <c r="P128"/>
    </row>
    <row r="129" spans="14:16" ht="12.95" customHeight="1">
      <c r="N129" s="473"/>
      <c r="O129"/>
      <c r="P129"/>
    </row>
    <row r="130" spans="14:16" ht="12.95" customHeight="1">
      <c r="N130" s="473"/>
      <c r="O130"/>
      <c r="P130"/>
    </row>
    <row r="131" spans="14:16" ht="12.95" customHeight="1">
      <c r="N131" s="473"/>
      <c r="O131"/>
      <c r="P131"/>
    </row>
    <row r="132" spans="14:16" ht="12.95" customHeight="1">
      <c r="N132" s="473"/>
      <c r="O132"/>
      <c r="P132"/>
    </row>
    <row r="133" spans="14:16" ht="12.95" customHeight="1">
      <c r="N133" s="473"/>
      <c r="O133"/>
      <c r="P133"/>
    </row>
    <row r="134" spans="14:16" ht="12.95" customHeight="1">
      <c r="N134" s="473"/>
      <c r="O134"/>
      <c r="P134"/>
    </row>
    <row r="135" spans="14:16" ht="12.95" customHeight="1">
      <c r="N135" s="473"/>
      <c r="O135"/>
      <c r="P135"/>
    </row>
    <row r="136" spans="14:16" ht="12.95" customHeight="1">
      <c r="N136" s="473"/>
      <c r="O136"/>
      <c r="P136"/>
    </row>
    <row r="137" spans="14:16" ht="12.95" customHeight="1">
      <c r="N137" s="473"/>
      <c r="O137"/>
      <c r="P137"/>
    </row>
    <row r="138" spans="14:16" ht="12.95" customHeight="1">
      <c r="N138" s="473"/>
      <c r="O138"/>
      <c r="P138"/>
    </row>
    <row r="139" spans="14:16" ht="12.95" customHeight="1">
      <c r="N139" s="473"/>
      <c r="O139"/>
      <c r="P139"/>
    </row>
    <row r="140" spans="14:16" ht="12.95" customHeight="1">
      <c r="N140" s="473"/>
      <c r="O140"/>
      <c r="P140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workbookViewId="0"/>
  </sheetViews>
  <sheetFormatPr defaultRowHeight="12"/>
  <cols>
    <col min="1" max="1" width="6.5703125" style="75" customWidth="1"/>
    <col min="2" max="2" width="15.42578125" style="74" customWidth="1"/>
    <col min="3" max="3" width="12" style="74" customWidth="1"/>
    <col min="4" max="4" width="14.28515625" style="74" customWidth="1"/>
    <col min="5" max="6" width="12.85546875" style="74" customWidth="1"/>
    <col min="7" max="7" width="16" style="74" customWidth="1"/>
    <col min="8" max="8" width="16.140625" style="74" customWidth="1"/>
    <col min="9" max="9" width="12.7109375" style="74" customWidth="1"/>
    <col min="10" max="16384" width="9.140625" style="74"/>
  </cols>
  <sheetData>
    <row r="1" spans="1:10" s="73" customFormat="1" ht="48">
      <c r="A1" s="26"/>
      <c r="B1" s="26" t="s">
        <v>58</v>
      </c>
      <c r="C1" s="26" t="s">
        <v>588</v>
      </c>
      <c r="D1" s="26" t="s">
        <v>587</v>
      </c>
      <c r="E1" s="354" t="s">
        <v>59</v>
      </c>
      <c r="F1" s="354" t="s">
        <v>60</v>
      </c>
      <c r="G1" s="355" t="s">
        <v>837</v>
      </c>
      <c r="H1" s="73" t="s">
        <v>838</v>
      </c>
    </row>
    <row r="2" spans="1:10" s="481" customFormat="1" ht="13.5" customHeight="1">
      <c r="A2" s="474" t="s">
        <v>61</v>
      </c>
      <c r="B2" s="475" t="s">
        <v>8</v>
      </c>
      <c r="C2" s="475" t="s">
        <v>62</v>
      </c>
      <c r="D2" s="476" t="s">
        <v>654</v>
      </c>
      <c r="E2" s="477">
        <v>33.33</v>
      </c>
      <c r="F2" s="478">
        <v>25.148</v>
      </c>
      <c r="G2" s="479">
        <f>H13</f>
        <v>73.552499999999995</v>
      </c>
      <c r="H2" s="480">
        <f>ROUND((0.25*2080)*G2*(1+E2/100)*(1+F2/100),0)</f>
        <v>63819</v>
      </c>
      <c r="I2" s="480"/>
    </row>
    <row r="3" spans="1:10" s="481" customFormat="1" ht="13.5" customHeight="1">
      <c r="A3" s="474" t="s">
        <v>63</v>
      </c>
      <c r="B3" s="482" t="s">
        <v>20</v>
      </c>
      <c r="C3" s="482" t="s">
        <v>64</v>
      </c>
      <c r="D3" s="476" t="s">
        <v>639</v>
      </c>
      <c r="E3" s="477">
        <v>18.8</v>
      </c>
      <c r="F3" s="478">
        <v>24.52</v>
      </c>
      <c r="G3" s="479">
        <f t="shared" ref="G3:G9" si="0">H14</f>
        <v>67.882500000000007</v>
      </c>
      <c r="H3" s="480">
        <f t="shared" ref="H3:H9" si="1">ROUND((0.25*2080)*G3*(1+E3/100)*(1+F3/100),0)</f>
        <v>52218</v>
      </c>
      <c r="I3" s="480"/>
    </row>
    <row r="4" spans="1:10" s="481" customFormat="1" ht="13.5" customHeight="1">
      <c r="A4" s="474" t="s">
        <v>65</v>
      </c>
      <c r="B4" s="482" t="s">
        <v>47</v>
      </c>
      <c r="C4" s="482" t="s">
        <v>66</v>
      </c>
      <c r="D4" s="476" t="s">
        <v>643</v>
      </c>
      <c r="E4" s="483">
        <v>0</v>
      </c>
      <c r="F4" s="478">
        <v>31.95</v>
      </c>
      <c r="G4" s="479">
        <f t="shared" si="0"/>
        <v>60.3855</v>
      </c>
      <c r="H4" s="480">
        <f t="shared" si="1"/>
        <v>41433</v>
      </c>
      <c r="I4" s="480"/>
      <c r="J4" s="484"/>
    </row>
    <row r="5" spans="1:10" s="481" customFormat="1" ht="13.5" customHeight="1">
      <c r="A5" s="474" t="s">
        <v>67</v>
      </c>
      <c r="B5" s="482" t="s">
        <v>833</v>
      </c>
      <c r="C5" s="482" t="s">
        <v>854</v>
      </c>
      <c r="D5" s="476"/>
      <c r="E5" s="477">
        <v>0</v>
      </c>
      <c r="F5" s="478">
        <v>29.059000000000001</v>
      </c>
      <c r="G5" s="479">
        <f t="shared" si="0"/>
        <v>59.566499999999998</v>
      </c>
      <c r="H5" s="480">
        <f t="shared" si="1"/>
        <v>39975</v>
      </c>
      <c r="I5" s="480"/>
    </row>
    <row r="6" spans="1:10" s="481" customFormat="1" ht="13.5" customHeight="1">
      <c r="A6" s="474" t="s">
        <v>68</v>
      </c>
      <c r="B6" s="482" t="s">
        <v>40</v>
      </c>
      <c r="C6" s="482" t="s">
        <v>589</v>
      </c>
      <c r="D6" s="476" t="s">
        <v>649</v>
      </c>
      <c r="E6" s="477">
        <v>0</v>
      </c>
      <c r="F6" s="478">
        <v>54.31</v>
      </c>
      <c r="G6" s="479">
        <f t="shared" si="0"/>
        <v>50.956500000000005</v>
      </c>
      <c r="H6" s="480">
        <f t="shared" si="1"/>
        <v>40888</v>
      </c>
      <c r="I6" s="480"/>
    </row>
    <row r="7" spans="1:10" s="481" customFormat="1" ht="13.5" customHeight="1">
      <c r="A7" s="474" t="s">
        <v>69</v>
      </c>
      <c r="B7" s="482" t="s">
        <v>618</v>
      </c>
      <c r="C7" s="482" t="s">
        <v>70</v>
      </c>
      <c r="D7" s="476" t="s">
        <v>653</v>
      </c>
      <c r="E7" s="477">
        <v>30</v>
      </c>
      <c r="F7" s="478">
        <v>23</v>
      </c>
      <c r="G7" s="479">
        <f t="shared" si="0"/>
        <v>63.766500000000001</v>
      </c>
      <c r="H7" s="480">
        <f t="shared" si="1"/>
        <v>53021</v>
      </c>
      <c r="I7" s="480"/>
    </row>
    <row r="8" spans="1:10" s="481" customFormat="1" ht="13.5" customHeight="1">
      <c r="A8" s="474" t="s">
        <v>71</v>
      </c>
      <c r="B8" s="482" t="s">
        <v>724</v>
      </c>
      <c r="C8" s="482" t="s">
        <v>585</v>
      </c>
      <c r="D8" s="476" t="s">
        <v>657</v>
      </c>
      <c r="E8" s="477">
        <v>0</v>
      </c>
      <c r="F8" s="478">
        <v>54.113</v>
      </c>
      <c r="G8" s="479">
        <f t="shared" si="0"/>
        <v>63.430500000000002</v>
      </c>
      <c r="H8" s="480">
        <f t="shared" si="1"/>
        <v>50832</v>
      </c>
      <c r="I8" s="480"/>
    </row>
    <row r="9" spans="1:10" s="481" customFormat="1" ht="13.5" customHeight="1">
      <c r="A9" s="474" t="s">
        <v>72</v>
      </c>
      <c r="B9" s="567" t="s">
        <v>834</v>
      </c>
      <c r="C9" s="481" t="s">
        <v>74</v>
      </c>
      <c r="D9" s="476" t="s">
        <v>656</v>
      </c>
      <c r="E9" s="477">
        <v>10.37</v>
      </c>
      <c r="F9" s="478">
        <v>41.53</v>
      </c>
      <c r="G9" s="479">
        <f t="shared" si="0"/>
        <v>91.350000000000009</v>
      </c>
      <c r="H9" s="480">
        <f t="shared" si="1"/>
        <v>74201</v>
      </c>
      <c r="I9" s="480"/>
    </row>
    <row r="10" spans="1:10" ht="13.5" customHeight="1">
      <c r="H10" s="76">
        <f>SUM(H2:H9)</f>
        <v>416387</v>
      </c>
      <c r="I10" s="76"/>
    </row>
    <row r="11" spans="1:10" ht="12.75">
      <c r="F11"/>
      <c r="G11"/>
      <c r="H11"/>
    </row>
    <row r="12" spans="1:10" ht="36.75" customHeight="1">
      <c r="F12"/>
      <c r="G12" s="568" t="s">
        <v>835</v>
      </c>
      <c r="H12" s="556" t="s">
        <v>836</v>
      </c>
    </row>
    <row r="13" spans="1:10" ht="12.75">
      <c r="B13" s="475" t="s">
        <v>8</v>
      </c>
      <c r="F13"/>
      <c r="G13" s="479">
        <v>70.05</v>
      </c>
      <c r="H13" s="494">
        <f>G13*1.05</f>
        <v>73.552499999999995</v>
      </c>
    </row>
    <row r="14" spans="1:10" ht="12.75">
      <c r="B14" s="482" t="s">
        <v>20</v>
      </c>
      <c r="F14"/>
      <c r="G14" s="479">
        <v>64.650000000000006</v>
      </c>
      <c r="H14" s="494">
        <f t="shared" ref="H14:H20" si="2">G14*1.05</f>
        <v>67.882500000000007</v>
      </c>
    </row>
    <row r="15" spans="1:10" ht="12.75">
      <c r="B15" s="482" t="s">
        <v>47</v>
      </c>
      <c r="F15"/>
      <c r="G15" s="479">
        <v>57.51</v>
      </c>
      <c r="H15" s="494">
        <f t="shared" si="2"/>
        <v>60.3855</v>
      </c>
    </row>
    <row r="16" spans="1:10" ht="12.75">
      <c r="B16" s="482" t="s">
        <v>833</v>
      </c>
      <c r="F16"/>
      <c r="G16" s="479">
        <v>56.73</v>
      </c>
      <c r="H16" s="494">
        <f t="shared" si="2"/>
        <v>59.566499999999998</v>
      </c>
    </row>
    <row r="17" spans="2:8" ht="12.75">
      <c r="B17" s="482" t="s">
        <v>40</v>
      </c>
      <c r="F17"/>
      <c r="G17" s="479">
        <v>48.53</v>
      </c>
      <c r="H17" s="494">
        <f t="shared" si="2"/>
        <v>50.956500000000005</v>
      </c>
    </row>
    <row r="18" spans="2:8" ht="12.75">
      <c r="B18" s="482" t="s">
        <v>618</v>
      </c>
      <c r="F18"/>
      <c r="G18" s="479">
        <v>60.73</v>
      </c>
      <c r="H18" s="494">
        <f t="shared" si="2"/>
        <v>63.766500000000001</v>
      </c>
    </row>
    <row r="19" spans="2:8" ht="12.75">
      <c r="B19" s="482" t="s">
        <v>724</v>
      </c>
      <c r="F19"/>
      <c r="G19" s="485">
        <v>60.41</v>
      </c>
      <c r="H19" s="494">
        <f t="shared" si="2"/>
        <v>63.430500000000002</v>
      </c>
    </row>
    <row r="20" spans="2:8" ht="12.75">
      <c r="B20" s="567" t="s">
        <v>834</v>
      </c>
      <c r="F20"/>
      <c r="G20" s="479">
        <v>87</v>
      </c>
      <c r="H20" s="494">
        <f t="shared" si="2"/>
        <v>91.350000000000009</v>
      </c>
    </row>
    <row r="21" spans="2:8" ht="12.75">
      <c r="G21"/>
    </row>
    <row r="22" spans="2:8" ht="12.75">
      <c r="G22"/>
    </row>
  </sheetData>
  <phoneticPr fontId="0" type="noConversion"/>
  <pageMargins left="0.75" right="0.75" top="1" bottom="1" header="0.5" footer="0.5"/>
  <pageSetup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2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27" customWidth="1"/>
    <col min="2" max="2" width="9.28515625" customWidth="1"/>
    <col min="3" max="3" width="12.28515625" style="167" customWidth="1"/>
    <col min="4" max="4" width="12" style="167" customWidth="1"/>
    <col min="5" max="5" width="13.7109375" customWidth="1"/>
    <col min="6" max="7" width="9.28515625" bestFit="1" customWidth="1"/>
    <col min="8" max="8" width="10.7109375" bestFit="1" customWidth="1"/>
    <col min="9" max="9" width="10.140625" customWidth="1"/>
    <col min="10" max="10" width="10.7109375" bestFit="1" customWidth="1"/>
    <col min="12" max="12" width="10.7109375" bestFit="1" customWidth="1"/>
    <col min="13" max="13" width="10.7109375" customWidth="1"/>
    <col min="14" max="14" width="10.7109375" bestFit="1" customWidth="1"/>
  </cols>
  <sheetData>
    <row r="1" spans="1:14" ht="64.5" thickBot="1">
      <c r="A1" s="615" t="s">
        <v>384</v>
      </c>
      <c r="B1" s="139" t="s">
        <v>338</v>
      </c>
      <c r="C1" s="163" t="s">
        <v>57</v>
      </c>
      <c r="D1" s="448" t="s">
        <v>712</v>
      </c>
      <c r="E1" s="447" t="s">
        <v>339</v>
      </c>
      <c r="F1" s="140" t="s">
        <v>340</v>
      </c>
      <c r="G1" s="140" t="s">
        <v>341</v>
      </c>
      <c r="H1" s="140" t="s">
        <v>342</v>
      </c>
      <c r="I1" s="140" t="s">
        <v>343</v>
      </c>
      <c r="J1" s="613" t="s">
        <v>864</v>
      </c>
      <c r="L1" s="128" t="s">
        <v>359</v>
      </c>
      <c r="M1" s="128" t="s">
        <v>676</v>
      </c>
      <c r="N1" s="128" t="s">
        <v>358</v>
      </c>
    </row>
    <row r="2" spans="1:14">
      <c r="A2" s="125" t="s">
        <v>11</v>
      </c>
      <c r="B2" s="125" t="s">
        <v>344</v>
      </c>
      <c r="C2" s="164">
        <v>1</v>
      </c>
      <c r="D2" s="141">
        <f>(E2+G2+H2+J2)*0.075</f>
        <v>8264.7866870047656</v>
      </c>
      <c r="E2" s="141">
        <f>'FY11 sampling by SU'!O8</f>
        <v>94455</v>
      </c>
      <c r="F2" s="141">
        <f>'FY11 sampling by SU'!N8</f>
        <v>14179.31</v>
      </c>
      <c r="G2" s="141">
        <v>0</v>
      </c>
      <c r="H2" s="141">
        <f>'FY11 sampling by SU'!R8</f>
        <v>15742.15582673021</v>
      </c>
      <c r="I2" s="141">
        <f>'FY11 sampling by SU'!Q8</f>
        <v>3896.28</v>
      </c>
      <c r="J2" s="141">
        <f>'FY11 reports by SU'!P23</f>
        <v>0</v>
      </c>
      <c r="L2" s="129">
        <f>SUM(D2:J2)</f>
        <v>136537.53251373497</v>
      </c>
      <c r="M2" s="129">
        <f>D2+E2+G2+H2+J2</f>
        <v>118461.94251373498</v>
      </c>
    </row>
    <row r="3" spans="1:14">
      <c r="A3" s="125" t="s">
        <v>13</v>
      </c>
      <c r="B3" s="125" t="s">
        <v>344</v>
      </c>
      <c r="C3" s="164">
        <v>1</v>
      </c>
      <c r="D3" s="141">
        <f t="shared" ref="D3:D42" si="0">(E3+G3+H3+J3)*0.075</f>
        <v>20547.937769014552</v>
      </c>
      <c r="E3" s="141">
        <f>'FY11 sampling by SU'!O11</f>
        <v>109917</v>
      </c>
      <c r="F3" s="141">
        <f>'FY11 sampling by SU'!N11</f>
        <v>22486.120000000003</v>
      </c>
      <c r="G3" s="141">
        <f>'FY11 sampling by SU'!P11</f>
        <v>29549</v>
      </c>
      <c r="H3" s="141">
        <f>'FY11 sampling by SU'!R11</f>
        <v>42791.698586860701</v>
      </c>
      <c r="I3" s="141">
        <f>'FY11 sampling by SU'!Q11</f>
        <v>7792.56</v>
      </c>
      <c r="J3" s="141">
        <f>'FY11 reports by SU'!P62</f>
        <v>91714.805000000022</v>
      </c>
      <c r="L3" s="129">
        <f t="shared" ref="L3:L46" si="1">SUM(D3:J3)</f>
        <v>324799.12135587528</v>
      </c>
      <c r="M3" s="129">
        <f t="shared" ref="M3:M46" si="2">D3+E3+G3+H3+J3</f>
        <v>294520.44135587529</v>
      </c>
    </row>
    <row r="4" spans="1:14">
      <c r="A4" s="125" t="s">
        <v>194</v>
      </c>
      <c r="B4" s="125" t="s">
        <v>344</v>
      </c>
      <c r="C4" s="164">
        <v>3</v>
      </c>
      <c r="D4" s="141">
        <f t="shared" si="0"/>
        <v>18077.688779746393</v>
      </c>
      <c r="E4" s="141">
        <f>'FY11 sampling by SU'!O15</f>
        <v>197969</v>
      </c>
      <c r="F4" s="141">
        <f>'FY11 sampling by SU'!N15</f>
        <v>37504.050000000003</v>
      </c>
      <c r="G4" s="141">
        <f>'FY11 sampling by SU'!P15</f>
        <v>12491</v>
      </c>
      <c r="H4" s="141">
        <f>'FY11 sampling by SU'!R15</f>
        <v>30575.850396618589</v>
      </c>
      <c r="I4" s="141">
        <f>'FY11 sampling by SU'!Q15</f>
        <v>7792.56</v>
      </c>
      <c r="J4" s="141">
        <f>'FY11 reports by SU'!P110</f>
        <v>0</v>
      </c>
      <c r="L4" s="129">
        <f t="shared" si="1"/>
        <v>304410.149176365</v>
      </c>
      <c r="M4" s="129">
        <f t="shared" si="2"/>
        <v>259113.53917636498</v>
      </c>
    </row>
    <row r="5" spans="1:14">
      <c r="A5" s="125" t="s">
        <v>27</v>
      </c>
      <c r="B5" s="125" t="s">
        <v>344</v>
      </c>
      <c r="C5" s="164">
        <v>3</v>
      </c>
      <c r="D5" s="141">
        <f t="shared" si="0"/>
        <v>26469.204095202833</v>
      </c>
      <c r="E5" s="141">
        <f>'FY11 sampling by SU'!O17</f>
        <v>71861</v>
      </c>
      <c r="F5" s="141">
        <f>'FY11 sampling by SU'!N17</f>
        <v>20679.309999999998</v>
      </c>
      <c r="G5" s="141">
        <f>'FY11 sampling by SU'!P17</f>
        <v>14076</v>
      </c>
      <c r="H5" s="141">
        <f>'FY11 sampling by SU'!R17</f>
        <v>25552.72126937113</v>
      </c>
      <c r="I5" s="141">
        <f>'FY11 sampling by SU'!Q17</f>
        <v>7792.56</v>
      </c>
      <c r="J5" s="142">
        <f>'FY11 reports by SU'!P119+'MRB lead scientists'!H4</f>
        <v>241433</v>
      </c>
      <c r="L5" s="129">
        <f t="shared" si="1"/>
        <v>407863.79536457395</v>
      </c>
      <c r="M5" s="129">
        <f t="shared" si="2"/>
        <v>379391.92536457395</v>
      </c>
    </row>
    <row r="6" spans="1:14">
      <c r="A6" s="125" t="s">
        <v>10</v>
      </c>
      <c r="B6" s="125" t="s">
        <v>345</v>
      </c>
      <c r="C6" s="164">
        <v>1</v>
      </c>
      <c r="D6" s="141">
        <f t="shared" si="0"/>
        <v>10997.621644362467</v>
      </c>
      <c r="E6" s="141">
        <f>'FY11 sampling by SU'!O19</f>
        <v>98456</v>
      </c>
      <c r="F6" s="141">
        <f>'FY11 sampling by SU'!N19</f>
        <v>14104.03</v>
      </c>
      <c r="G6" s="141">
        <f>'FY11 sampling by SU'!P19</f>
        <v>29458</v>
      </c>
      <c r="H6" s="141">
        <f>'FY11 sampling by SU'!R19</f>
        <v>18720.955258166254</v>
      </c>
      <c r="I6" s="141">
        <f>'FY11 sampling by SU'!Q19</f>
        <v>3896.28</v>
      </c>
      <c r="J6" s="141">
        <f>'FY11 reports by SU'!P36</f>
        <v>0</v>
      </c>
      <c r="L6" s="129">
        <f t="shared" si="1"/>
        <v>175632.88690252873</v>
      </c>
      <c r="M6" s="129">
        <f t="shared" si="2"/>
        <v>157632.5769025287</v>
      </c>
    </row>
    <row r="7" spans="1:14">
      <c r="A7" s="125" t="s">
        <v>25</v>
      </c>
      <c r="B7" s="125" t="s">
        <v>345</v>
      </c>
      <c r="C7" s="164">
        <v>3</v>
      </c>
      <c r="D7" s="141">
        <f t="shared" si="0"/>
        <v>10818.866740309326</v>
      </c>
      <c r="E7" s="141">
        <f>'FY11 sampling by SU'!O20</f>
        <v>93746</v>
      </c>
      <c r="F7" s="141">
        <f>'FY11 sampling by SU'!N20</f>
        <v>19474.160000000003</v>
      </c>
      <c r="G7" s="141">
        <f>'FY11 sampling by SU'!P20</f>
        <v>16249</v>
      </c>
      <c r="H7" s="141">
        <f>'FY11 sampling by SU'!R20</f>
        <v>34256.556537457684</v>
      </c>
      <c r="I7" s="141">
        <f>'FY11 sampling by SU'!Q20</f>
        <v>7792.56</v>
      </c>
      <c r="J7" s="141">
        <f>'FY11 reports by SU'!P39</f>
        <v>0</v>
      </c>
      <c r="L7" s="129">
        <f t="shared" si="1"/>
        <v>182337.143277767</v>
      </c>
      <c r="M7" s="129">
        <f t="shared" si="2"/>
        <v>155070.42327776703</v>
      </c>
    </row>
    <row r="8" spans="1:14">
      <c r="A8" s="125" t="s">
        <v>9</v>
      </c>
      <c r="B8" s="125" t="s">
        <v>345</v>
      </c>
      <c r="C8" s="164">
        <v>1</v>
      </c>
      <c r="D8" s="141">
        <f t="shared" si="0"/>
        <v>32864.303263805326</v>
      </c>
      <c r="E8" s="141">
        <f>'FY11 sampling by SU'!O21</f>
        <v>205532</v>
      </c>
      <c r="F8" s="141">
        <f>'FY11 sampling by SU'!N21</f>
        <v>28208.06</v>
      </c>
      <c r="G8" s="141">
        <f>'FY11 sampling by SU'!P21</f>
        <v>0</v>
      </c>
      <c r="H8" s="141">
        <f>'FY11 sampling by SU'!R21</f>
        <v>17232.710184071024</v>
      </c>
      <c r="I8" s="141">
        <f>'FY11 sampling by SU'!Q21</f>
        <v>3896.28</v>
      </c>
      <c r="J8" s="142">
        <f>'FY11 reports by SU'!P43+'MRB lead scientists'!H2</f>
        <v>215426</v>
      </c>
      <c r="L8" s="129">
        <f t="shared" si="1"/>
        <v>503159.3534478764</v>
      </c>
      <c r="M8" s="129">
        <f t="shared" si="2"/>
        <v>471055.01344787638</v>
      </c>
    </row>
    <row r="9" spans="1:14">
      <c r="A9" s="125" t="s">
        <v>12</v>
      </c>
      <c r="B9" s="125" t="s">
        <v>345</v>
      </c>
      <c r="C9" s="164">
        <v>3</v>
      </c>
      <c r="D9" s="141">
        <f t="shared" si="0"/>
        <v>0</v>
      </c>
      <c r="E9" s="141">
        <f>'FY11 sampling by SU'!O22</f>
        <v>0</v>
      </c>
      <c r="F9" s="141">
        <f>'FY11 sampling by SU'!N22</f>
        <v>0</v>
      </c>
      <c r="G9" s="141">
        <f>'FY11 sampling by SU'!P22</f>
        <v>0</v>
      </c>
      <c r="H9" s="141">
        <f>'FY11 sampling by SU'!R22</f>
        <v>0</v>
      </c>
      <c r="I9" s="141">
        <f>'FY11 sampling by SU'!Q22</f>
        <v>0</v>
      </c>
      <c r="J9" s="141">
        <f>'FY11 reports by SU'!P46</f>
        <v>0</v>
      </c>
      <c r="L9" s="129">
        <f t="shared" si="1"/>
        <v>0</v>
      </c>
      <c r="M9" s="129">
        <f t="shared" si="2"/>
        <v>0</v>
      </c>
    </row>
    <row r="10" spans="1:14">
      <c r="A10" s="125" t="s">
        <v>50</v>
      </c>
      <c r="B10" s="125" t="s">
        <v>346</v>
      </c>
      <c r="C10" s="164">
        <v>1</v>
      </c>
      <c r="D10" s="141">
        <f t="shared" si="0"/>
        <v>1293.9782054574821</v>
      </c>
      <c r="E10" s="141">
        <f>'FY11 sampling by SU'!O34</f>
        <v>0</v>
      </c>
      <c r="F10" s="141">
        <f>'FY11 sampling by SU'!N34</f>
        <v>0</v>
      </c>
      <c r="G10" s="141">
        <f>'FY11 sampling by SU'!P34</f>
        <v>0</v>
      </c>
      <c r="H10" s="141">
        <f>'FY11 sampling by SU'!R34</f>
        <v>17253.042739433095</v>
      </c>
      <c r="I10" s="141">
        <f>'FY11 sampling by SU'!Q34</f>
        <v>3896.28</v>
      </c>
      <c r="J10" s="141">
        <f>'FY11 reports by SU'!P26</f>
        <v>0</v>
      </c>
      <c r="L10" s="129">
        <f t="shared" si="1"/>
        <v>22443.300944890576</v>
      </c>
      <c r="M10" s="129">
        <f t="shared" si="2"/>
        <v>18547.020944890577</v>
      </c>
    </row>
    <row r="11" spans="1:14">
      <c r="A11" s="125" t="s">
        <v>49</v>
      </c>
      <c r="B11" s="125" t="s">
        <v>346</v>
      </c>
      <c r="C11" s="164">
        <v>1</v>
      </c>
      <c r="D11" s="141">
        <f t="shared" si="0"/>
        <v>10727.066562177601</v>
      </c>
      <c r="E11" s="141">
        <f>'FY11 sampling by SU'!O37</f>
        <v>0</v>
      </c>
      <c r="F11" s="141">
        <f>'FY11 sampling by SU'!N37</f>
        <v>0</v>
      </c>
      <c r="G11" s="533">
        <v>0</v>
      </c>
      <c r="H11" s="141">
        <f>'FY11 sampling by SU'!R37</f>
        <v>0</v>
      </c>
      <c r="I11" s="141">
        <f>'FY11 sampling by SU'!Q37</f>
        <v>0</v>
      </c>
      <c r="J11" s="141">
        <f>'FY11 reports by SU'!P53</f>
        <v>143027.554162368</v>
      </c>
      <c r="L11" s="129">
        <f t="shared" si="1"/>
        <v>153754.62072454562</v>
      </c>
      <c r="M11" s="129">
        <f t="shared" si="2"/>
        <v>153754.62072454562</v>
      </c>
    </row>
    <row r="12" spans="1:14" ht="13.5" thickBot="1">
      <c r="A12" s="126" t="s">
        <v>28</v>
      </c>
      <c r="B12" s="126" t="s">
        <v>346</v>
      </c>
      <c r="C12" s="165">
        <v>3</v>
      </c>
      <c r="D12" s="143">
        <f t="shared" si="0"/>
        <v>9351.4484610623422</v>
      </c>
      <c r="E12" s="143">
        <f>'FY11 sampling by SU'!O42</f>
        <v>106118</v>
      </c>
      <c r="F12" s="143">
        <f>'FY11 sampling by SU'!N42</f>
        <v>25531.780000000002</v>
      </c>
      <c r="G12" s="143">
        <f>'FY11 sampling by SU'!P42</f>
        <v>0</v>
      </c>
      <c r="H12" s="143">
        <f>'FY11 sampling by SU'!R42</f>
        <v>18567.979480831244</v>
      </c>
      <c r="I12" s="143">
        <f>'FY11 sampling by SU'!Q42</f>
        <v>3896.28</v>
      </c>
      <c r="J12" s="143">
        <f>'FY11 reports by SU'!P101</f>
        <v>0</v>
      </c>
      <c r="L12" s="129">
        <f t="shared" si="1"/>
        <v>163465.4879418936</v>
      </c>
      <c r="M12" s="129">
        <f t="shared" si="2"/>
        <v>134037.42794189358</v>
      </c>
      <c r="N12" s="129">
        <f>SUM(L2:L12) +M44</f>
        <v>2380084.3916500513</v>
      </c>
    </row>
    <row r="13" spans="1:14">
      <c r="A13" s="125" t="s">
        <v>18</v>
      </c>
      <c r="B13" s="125" t="s">
        <v>347</v>
      </c>
      <c r="C13" s="164">
        <v>2</v>
      </c>
      <c r="D13" s="141">
        <f t="shared" si="0"/>
        <v>19077.816432692209</v>
      </c>
      <c r="E13" s="141">
        <f>'FY11 sampling by SU'!O4</f>
        <v>193910</v>
      </c>
      <c r="F13" s="141">
        <f>'FY11 sampling by SU'!N4</f>
        <v>31967.59</v>
      </c>
      <c r="G13" s="141">
        <f>'FY11 sampling by SU'!P4</f>
        <v>43710</v>
      </c>
      <c r="H13" s="141">
        <f>'FY11 sampling by SU'!R4</f>
        <v>16750.885769229481</v>
      </c>
      <c r="I13" s="141">
        <f>'FY11 sampling by SU'!Q4</f>
        <v>3896.28</v>
      </c>
      <c r="J13" s="141">
        <f>'FY11 reports by SU'!P7</f>
        <v>0</v>
      </c>
      <c r="L13" s="129">
        <f t="shared" si="1"/>
        <v>309312.57220192172</v>
      </c>
      <c r="M13" s="129">
        <f t="shared" si="2"/>
        <v>273448.70220192167</v>
      </c>
    </row>
    <row r="14" spans="1:14">
      <c r="A14" s="125" t="s">
        <v>16</v>
      </c>
      <c r="B14" s="125" t="s">
        <v>347</v>
      </c>
      <c r="C14" s="164">
        <v>2</v>
      </c>
      <c r="D14" s="141">
        <f t="shared" si="0"/>
        <v>20330.669301680471</v>
      </c>
      <c r="E14" s="141">
        <f>'FY11 sampling by SU'!O5</f>
        <v>142673</v>
      </c>
      <c r="F14" s="141">
        <f>'FY11 sampling by SU'!N5</f>
        <v>38467.589999999997</v>
      </c>
      <c r="G14" s="141">
        <f>'FY11 sampling by SU'!P5</f>
        <v>14556</v>
      </c>
      <c r="H14" s="141">
        <f>'FY11 sampling by SU'!R5</f>
        <v>12019.225794765282</v>
      </c>
      <c r="I14" s="141">
        <f>'FY11 sampling by SU'!Q5</f>
        <v>3896.28</v>
      </c>
      <c r="J14" s="141">
        <f>'FY11 reports by SU'!P11</f>
        <v>101827.36489430768</v>
      </c>
      <c r="L14" s="129">
        <f t="shared" si="1"/>
        <v>333770.12999075343</v>
      </c>
      <c r="M14" s="129">
        <f t="shared" si="2"/>
        <v>291406.25999075343</v>
      </c>
    </row>
    <row r="15" spans="1:14">
      <c r="A15" s="125" t="s">
        <v>154</v>
      </c>
      <c r="B15" s="125" t="s">
        <v>347</v>
      </c>
      <c r="C15" s="164">
        <v>2</v>
      </c>
      <c r="D15" s="141">
        <f t="shared" si="0"/>
        <v>0</v>
      </c>
      <c r="E15" s="141">
        <f>'FY11 sampling by SU'!O9</f>
        <v>0</v>
      </c>
      <c r="F15" s="141">
        <f>'FY11 sampling by SU'!N9</f>
        <v>0</v>
      </c>
      <c r="G15" s="445">
        <v>0</v>
      </c>
      <c r="H15" s="141">
        <f>'FY11 sampling by SU'!R9</f>
        <v>0</v>
      </c>
      <c r="I15" s="141">
        <f>'FY11 sampling by SU'!Q9</f>
        <v>0</v>
      </c>
      <c r="J15" s="141">
        <v>0</v>
      </c>
      <c r="L15" s="129">
        <f t="shared" si="1"/>
        <v>0</v>
      </c>
      <c r="M15" s="129">
        <f t="shared" si="2"/>
        <v>0</v>
      </c>
    </row>
    <row r="16" spans="1:14">
      <c r="A16" s="125" t="s">
        <v>37</v>
      </c>
      <c r="B16" s="125" t="s">
        <v>348</v>
      </c>
      <c r="C16" s="164">
        <v>5</v>
      </c>
      <c r="D16" s="141">
        <f t="shared" si="0"/>
        <v>12788.025</v>
      </c>
      <c r="E16" s="141">
        <f>'FY11 sampling by SU'!O23</f>
        <v>81124</v>
      </c>
      <c r="F16" s="141">
        <f>'FY11 sampling by SU'!N23</f>
        <v>21535.360000000001</v>
      </c>
      <c r="G16" s="141">
        <f>'FY11 sampling by SU'!P23</f>
        <v>0</v>
      </c>
      <c r="H16" s="141">
        <f>'FY11 sampling by SU'!R23</f>
        <v>0</v>
      </c>
      <c r="I16" s="141">
        <f>'FY11 sampling by SU'!Q23</f>
        <v>0</v>
      </c>
      <c r="J16" s="142">
        <f>'FY11 reports by SU'!P49</f>
        <v>89383</v>
      </c>
      <c r="L16" s="129">
        <f t="shared" si="1"/>
        <v>204830.38500000001</v>
      </c>
      <c r="M16" s="129">
        <f t="shared" si="2"/>
        <v>183295.02499999999</v>
      </c>
    </row>
    <row r="17" spans="1:14">
      <c r="A17" s="125" t="s">
        <v>253</v>
      </c>
      <c r="B17" s="125" t="s">
        <v>348</v>
      </c>
      <c r="C17" s="164">
        <v>2</v>
      </c>
      <c r="D17" s="141">
        <f t="shared" si="0"/>
        <v>12471.605838067653</v>
      </c>
      <c r="E17" s="141">
        <f>'FY11 sampling by SU'!O28</f>
        <v>100380</v>
      </c>
      <c r="F17" s="141">
        <f>'FY11 sampling by SU'!N28</f>
        <v>13634.03</v>
      </c>
      <c r="G17" s="141">
        <f>'FY11 sampling by SU'!P28</f>
        <v>51741</v>
      </c>
      <c r="H17" s="141">
        <f>'FY11 sampling by SU'!R28</f>
        <v>14167.077840902051</v>
      </c>
      <c r="I17" s="141">
        <f>'FY11 sampling by SU'!Q28</f>
        <v>3896.28</v>
      </c>
      <c r="J17" s="141">
        <v>0</v>
      </c>
      <c r="L17" s="129">
        <f t="shared" si="1"/>
        <v>196289.99367896971</v>
      </c>
      <c r="M17" s="129">
        <f t="shared" si="2"/>
        <v>178759.68367896971</v>
      </c>
    </row>
    <row r="18" spans="1:14">
      <c r="A18" s="125" t="s">
        <v>286</v>
      </c>
      <c r="B18" s="125" t="s">
        <v>349</v>
      </c>
      <c r="C18" s="164">
        <v>2</v>
      </c>
      <c r="D18" s="141">
        <f t="shared" si="0"/>
        <v>8326.4349756662414</v>
      </c>
      <c r="E18" s="141">
        <f>'FY11 sampling by SU'!O36</f>
        <v>81779</v>
      </c>
      <c r="F18" s="141">
        <f>'FY11 sampling by SU'!N36</f>
        <v>17710.450000000004</v>
      </c>
      <c r="G18" s="141">
        <f>'FY11 sampling by SU'!P36</f>
        <v>16456</v>
      </c>
      <c r="H18" s="141">
        <f>'FY11 sampling by SU'!R36</f>
        <v>12784.133008883227</v>
      </c>
      <c r="I18" s="141">
        <f>'FY11 sampling by SU'!Q36</f>
        <v>3896.28</v>
      </c>
      <c r="J18" s="141">
        <v>0</v>
      </c>
      <c r="L18" s="129">
        <f t="shared" si="1"/>
        <v>140952.29798454946</v>
      </c>
      <c r="M18" s="129">
        <f t="shared" si="2"/>
        <v>119345.56798454947</v>
      </c>
    </row>
    <row r="19" spans="1:14">
      <c r="A19" s="125" t="s">
        <v>297</v>
      </c>
      <c r="B19" s="125" t="s">
        <v>349</v>
      </c>
      <c r="C19" s="164">
        <v>2</v>
      </c>
      <c r="D19" s="141">
        <f t="shared" si="0"/>
        <v>7765.5749999999998</v>
      </c>
      <c r="E19" s="141">
        <f>'FY11 sampling by SU'!O39</f>
        <v>103541</v>
      </c>
      <c r="F19" s="141">
        <f>'FY11 sampling by SU'!N39</f>
        <v>13634.03</v>
      </c>
      <c r="G19" s="141">
        <f>'FY11 sampling by SU'!P39</f>
        <v>0</v>
      </c>
      <c r="H19" s="141">
        <f>'FY11 sampling by SU'!R39</f>
        <v>0</v>
      </c>
      <c r="I19" s="141">
        <f>'FY11 sampling by SU'!Q39</f>
        <v>0</v>
      </c>
      <c r="J19" s="141">
        <v>0</v>
      </c>
      <c r="L19" s="129">
        <f t="shared" si="1"/>
        <v>124940.605</v>
      </c>
      <c r="M19" s="129">
        <f t="shared" si="2"/>
        <v>111306.575</v>
      </c>
    </row>
    <row r="20" spans="1:14" ht="13.5" thickBot="1">
      <c r="A20" s="126" t="s">
        <v>350</v>
      </c>
      <c r="B20" s="126" t="s">
        <v>349</v>
      </c>
      <c r="C20" s="165">
        <v>2</v>
      </c>
      <c r="D20" s="143">
        <f t="shared" si="0"/>
        <v>27456.28620935763</v>
      </c>
      <c r="E20" s="143">
        <f>'FY11 sampling by SU'!O40</f>
        <v>142415</v>
      </c>
      <c r="F20" s="143">
        <f>'FY11 sampling by SU'!N40</f>
        <v>17406.780000000002</v>
      </c>
      <c r="G20" s="143">
        <f>'FY11 sampling by SU'!P40</f>
        <v>16552</v>
      </c>
      <c r="H20" s="143">
        <f>'FY11 sampling by SU'!R40</f>
        <v>0</v>
      </c>
      <c r="I20" s="143">
        <f>'FY11 sampling by SU'!Q40</f>
        <v>0</v>
      </c>
      <c r="J20" s="144">
        <f>'FY11 reports by SU'!P91+'MRB lead scientists'!H3</f>
        <v>207116.8161247684</v>
      </c>
      <c r="L20" s="129">
        <f t="shared" si="1"/>
        <v>410946.88233412604</v>
      </c>
      <c r="M20" s="129">
        <f t="shared" si="2"/>
        <v>393540.10233412602</v>
      </c>
      <c r="N20" s="129">
        <f>SUM(L13:L20)</f>
        <v>1721042.8661903203</v>
      </c>
    </row>
    <row r="21" spans="1:14">
      <c r="A21" s="125" t="s">
        <v>351</v>
      </c>
      <c r="B21" s="125" t="s">
        <v>352</v>
      </c>
      <c r="C21" s="164"/>
      <c r="D21" s="141">
        <f t="shared" si="0"/>
        <v>0</v>
      </c>
      <c r="E21" s="141">
        <v>0</v>
      </c>
      <c r="F21" s="141">
        <v>0</v>
      </c>
      <c r="G21" s="141">
        <v>0</v>
      </c>
      <c r="H21" s="141">
        <v>0</v>
      </c>
      <c r="I21" s="141">
        <v>0</v>
      </c>
      <c r="J21" s="141">
        <v>0</v>
      </c>
      <c r="L21" s="129">
        <f t="shared" si="1"/>
        <v>0</v>
      </c>
      <c r="M21" s="129">
        <f t="shared" si="2"/>
        <v>0</v>
      </c>
    </row>
    <row r="22" spans="1:14">
      <c r="A22" s="125" t="s">
        <v>34</v>
      </c>
      <c r="B22" s="125" t="s">
        <v>352</v>
      </c>
      <c r="C22" s="164">
        <v>4</v>
      </c>
      <c r="D22" s="141">
        <f t="shared" si="0"/>
        <v>13225.980239389515</v>
      </c>
      <c r="E22" s="141">
        <f>'FY11 sampling by SU'!O7</f>
        <v>138333</v>
      </c>
      <c r="F22" s="141">
        <f>'FY11 sampling by SU'!N7</f>
        <v>35750.130000000005</v>
      </c>
      <c r="G22" s="141">
        <f>'FY11 sampling by SU'!P7</f>
        <v>12093</v>
      </c>
      <c r="H22" s="141">
        <f>'FY11 sampling by SU'!R7</f>
        <v>25920.40319186022</v>
      </c>
      <c r="I22" s="141">
        <f>'FY11 sampling by SU'!Q7</f>
        <v>3896.28</v>
      </c>
      <c r="J22" s="141">
        <f>'FY11 reports by SU'!P20</f>
        <v>0</v>
      </c>
      <c r="L22" s="129">
        <f t="shared" si="1"/>
        <v>229218.79343124974</v>
      </c>
      <c r="M22" s="129">
        <f t="shared" si="2"/>
        <v>189572.38343124973</v>
      </c>
    </row>
    <row r="23" spans="1:14">
      <c r="A23" s="125" t="s">
        <v>32</v>
      </c>
      <c r="B23" s="125" t="s">
        <v>352</v>
      </c>
      <c r="C23" s="164">
        <v>4</v>
      </c>
      <c r="D23" s="141">
        <f t="shared" si="0"/>
        <v>7365.0299477597009</v>
      </c>
      <c r="E23" s="141">
        <f>'FY11 sampling by SU'!O13</f>
        <v>84652</v>
      </c>
      <c r="F23" s="141">
        <f>'FY11 sampling by SU'!N13</f>
        <v>24165.07</v>
      </c>
      <c r="G23" s="141">
        <f>'FY11 sampling by SU'!P13</f>
        <v>0</v>
      </c>
      <c r="H23" s="141">
        <f>'FY11 sampling by SU'!R13</f>
        <v>13548.399303462669</v>
      </c>
      <c r="I23" s="141">
        <f>'FY11 sampling by SU'!Q13</f>
        <v>3896.28</v>
      </c>
      <c r="J23" s="141">
        <f>'FY11 reports by SU'!P86</f>
        <v>0</v>
      </c>
      <c r="L23" s="129">
        <f t="shared" si="1"/>
        <v>133626.77925122238</v>
      </c>
      <c r="M23" s="129">
        <f t="shared" si="2"/>
        <v>105565.42925122238</v>
      </c>
    </row>
    <row r="24" spans="1:14">
      <c r="A24" s="125" t="s">
        <v>44</v>
      </c>
      <c r="B24" s="125" t="s">
        <v>352</v>
      </c>
      <c r="C24" s="164">
        <v>5</v>
      </c>
      <c r="D24" s="141">
        <f t="shared" si="0"/>
        <v>29160.042250355316</v>
      </c>
      <c r="E24" s="141">
        <f>'FY11 sampling by SU'!O14</f>
        <v>215618</v>
      </c>
      <c r="F24" s="141">
        <f>'FY11 sampling by SU'!N14</f>
        <v>29199.790000000005</v>
      </c>
      <c r="G24" s="141">
        <f>'FY11 sampling by SU'!P14</f>
        <v>0</v>
      </c>
      <c r="H24" s="141">
        <f>'FY11 sampling by SU'!R14</f>
        <v>31853.563338070911</v>
      </c>
      <c r="I24" s="141">
        <f>'FY11 sampling by SU'!Q14</f>
        <v>7792.56</v>
      </c>
      <c r="J24" s="141">
        <f>'FY11 reports by SU'!P95+'MRB lead scientists'!H6</f>
        <v>141329</v>
      </c>
      <c r="L24" s="129">
        <f t="shared" si="1"/>
        <v>454952.95558842627</v>
      </c>
      <c r="M24" s="129">
        <f t="shared" si="2"/>
        <v>417960.60558842623</v>
      </c>
    </row>
    <row r="25" spans="1:14">
      <c r="A25" s="125" t="s">
        <v>41</v>
      </c>
      <c r="B25" s="125" t="s">
        <v>353</v>
      </c>
      <c r="C25" s="164">
        <v>3</v>
      </c>
      <c r="D25" s="141">
        <f t="shared" si="0"/>
        <v>17445.372434521261</v>
      </c>
      <c r="E25" s="141">
        <f>'FY11 sampling by SU'!O18</f>
        <v>182603</v>
      </c>
      <c r="F25" s="141">
        <f>'FY11 sampling by SU'!N18</f>
        <v>48839.64</v>
      </c>
      <c r="G25" s="141">
        <f>'FY11 sampling by SU'!P18</f>
        <v>23474</v>
      </c>
      <c r="H25" s="141">
        <f>'FY11 sampling by SU'!R18</f>
        <v>26527.965793616801</v>
      </c>
      <c r="I25" s="141">
        <f>'FY11 sampling by SU'!Q18</f>
        <v>7792.56</v>
      </c>
      <c r="J25" s="141">
        <f>'FY11 reports by SU'!P29</f>
        <v>0</v>
      </c>
      <c r="L25" s="129">
        <f t="shared" si="1"/>
        <v>306682.53822813806</v>
      </c>
      <c r="M25" s="129">
        <f t="shared" si="2"/>
        <v>250050.33822813808</v>
      </c>
    </row>
    <row r="26" spans="1:14">
      <c r="A26" s="125" t="s">
        <v>35</v>
      </c>
      <c r="B26" s="125" t="s">
        <v>353</v>
      </c>
      <c r="C26" s="164">
        <v>5</v>
      </c>
      <c r="D26" s="141">
        <f t="shared" si="0"/>
        <v>10583.406837521372</v>
      </c>
      <c r="E26" s="141">
        <f>'FY11 sampling by SU'!O24</f>
        <v>96508</v>
      </c>
      <c r="F26" s="141">
        <f>'FY11 sampling by SU'!N24</f>
        <v>11990.54</v>
      </c>
      <c r="G26" s="141">
        <f>'FY11 sampling by SU'!P24</f>
        <v>14800</v>
      </c>
      <c r="H26" s="141">
        <f>'FY11 sampling by SU'!R24</f>
        <v>29804.091166951624</v>
      </c>
      <c r="I26" s="141">
        <f>'FY11 sampling by SU'!Q24</f>
        <v>7792.56</v>
      </c>
      <c r="J26" s="141">
        <f>'FY11 reports by SU'!P59</f>
        <v>0</v>
      </c>
      <c r="L26" s="129">
        <f t="shared" si="1"/>
        <v>171478.59800447299</v>
      </c>
      <c r="M26" s="129">
        <f t="shared" si="2"/>
        <v>151695.49800447299</v>
      </c>
    </row>
    <row r="27" spans="1:14">
      <c r="A27" s="125" t="s">
        <v>53</v>
      </c>
      <c r="B27" s="125" t="s">
        <v>353</v>
      </c>
      <c r="C27" s="164">
        <v>6</v>
      </c>
      <c r="D27" s="141">
        <f t="shared" si="0"/>
        <v>6830.5154262656361</v>
      </c>
      <c r="E27" s="141">
        <f>'FY11 sampling by SU'!O26</f>
        <v>76958</v>
      </c>
      <c r="F27" s="141">
        <f>'FY11 sampling by SU'!N26</f>
        <v>11124.61</v>
      </c>
      <c r="G27" s="141">
        <f>'FY11 sampling by SU'!P26</f>
        <v>0</v>
      </c>
      <c r="H27" s="141">
        <f>'FY11 sampling by SU'!R26</f>
        <v>14115.539016875155</v>
      </c>
      <c r="I27" s="141">
        <f>'FY11 sampling by SU'!Q26</f>
        <v>3896.28</v>
      </c>
      <c r="J27" s="141">
        <f>'FY11 reports by SU'!P68</f>
        <v>0</v>
      </c>
      <c r="L27" s="129">
        <f t="shared" si="1"/>
        <v>112924.94444314079</v>
      </c>
      <c r="M27" s="129">
        <f t="shared" si="2"/>
        <v>97904.054443140776</v>
      </c>
    </row>
    <row r="28" spans="1:14">
      <c r="A28" s="125" t="s">
        <v>38</v>
      </c>
      <c r="B28" s="125" t="s">
        <v>353</v>
      </c>
      <c r="C28" s="164">
        <v>5</v>
      </c>
      <c r="D28" s="141">
        <f t="shared" si="0"/>
        <v>1633.0570581446307</v>
      </c>
      <c r="E28" s="141">
        <f>'FY11 sampling by SU'!O29</f>
        <v>0</v>
      </c>
      <c r="F28" s="141">
        <f>'FY11 sampling by SU'!N29</f>
        <v>0</v>
      </c>
      <c r="G28" s="141">
        <f>'FY11 sampling by SU'!P29</f>
        <v>0</v>
      </c>
      <c r="H28" s="141">
        <f>'FY11 sampling by SU'!R29</f>
        <v>21774.094108595076</v>
      </c>
      <c r="I28" s="141">
        <f>'FY11 sampling by SU'!Q29</f>
        <v>3896.28</v>
      </c>
      <c r="J28" s="141">
        <v>0</v>
      </c>
      <c r="L28" s="129">
        <f t="shared" si="1"/>
        <v>27303.431166739705</v>
      </c>
      <c r="M28" s="129">
        <f t="shared" si="2"/>
        <v>23407.151166739706</v>
      </c>
    </row>
    <row r="29" spans="1:14">
      <c r="A29" s="125" t="s">
        <v>29</v>
      </c>
      <c r="B29" s="125" t="s">
        <v>353</v>
      </c>
      <c r="C29" s="164">
        <v>3</v>
      </c>
      <c r="D29" s="141">
        <f t="shared" si="0"/>
        <v>10543.35</v>
      </c>
      <c r="E29" s="141">
        <f>'FY11 sampling by SU'!O30</f>
        <v>104488</v>
      </c>
      <c r="F29" s="141">
        <f>'FY11 sampling by SU'!N30</f>
        <v>20604.03</v>
      </c>
      <c r="G29" s="141">
        <f>'FY11 sampling by SU'!P30</f>
        <v>36090</v>
      </c>
      <c r="H29" s="141">
        <f>'FY11 sampling by SU'!R30</f>
        <v>0</v>
      </c>
      <c r="I29" s="141">
        <f>'FY11 sampling by SU'!Q30</f>
        <v>0</v>
      </c>
      <c r="J29" s="141">
        <f>'FY11 reports by SU'!P104</f>
        <v>0</v>
      </c>
      <c r="L29" s="129">
        <f t="shared" si="1"/>
        <v>171725.38</v>
      </c>
      <c r="M29" s="129">
        <f t="shared" si="2"/>
        <v>151121.35</v>
      </c>
    </row>
    <row r="30" spans="1:14">
      <c r="A30" s="125" t="s">
        <v>39</v>
      </c>
      <c r="B30" s="125" t="s">
        <v>354</v>
      </c>
      <c r="C30" s="164">
        <v>5</v>
      </c>
      <c r="D30" s="141">
        <f t="shared" si="0"/>
        <v>10766.090061714049</v>
      </c>
      <c r="E30" s="141">
        <f>'FY11 sampling by SU'!O32</f>
        <v>132765</v>
      </c>
      <c r="F30" s="141">
        <f>'FY11 sampling by SU'!N32</f>
        <v>15960.48</v>
      </c>
      <c r="G30" s="141">
        <f>'FY11 sampling by SU'!P32</f>
        <v>0</v>
      </c>
      <c r="H30" s="141">
        <f>'FY11 sampling by SU'!R32</f>
        <v>10782.867489520657</v>
      </c>
      <c r="I30" s="141">
        <f>'FY11 sampling by SU'!Q32</f>
        <v>3896.28</v>
      </c>
      <c r="J30" s="141">
        <f>'FY11 reports by SU'!P4</f>
        <v>0</v>
      </c>
      <c r="L30" s="129">
        <f t="shared" si="1"/>
        <v>174170.71755123473</v>
      </c>
      <c r="M30" s="129">
        <f t="shared" si="2"/>
        <v>154313.95755123472</v>
      </c>
    </row>
    <row r="31" spans="1:14">
      <c r="A31" s="125" t="s">
        <v>304</v>
      </c>
      <c r="B31" s="125" t="s">
        <v>354</v>
      </c>
      <c r="C31" s="164">
        <v>6</v>
      </c>
      <c r="D31" s="141">
        <f t="shared" si="0"/>
        <v>0</v>
      </c>
      <c r="E31" s="141">
        <f>'FY11 sampling by SU'!O41</f>
        <v>0</v>
      </c>
      <c r="F31" s="141">
        <f>'FY11 sampling by SU'!N41</f>
        <v>0</v>
      </c>
      <c r="G31" s="141">
        <f>'FY11 sampling by SU'!P41</f>
        <v>0</v>
      </c>
      <c r="H31" s="141">
        <f>'FY11 sampling by SU'!R41</f>
        <v>0</v>
      </c>
      <c r="I31" s="141">
        <f>'FY11 sampling by SU'!Q41</f>
        <v>0</v>
      </c>
      <c r="J31" s="141">
        <f>'FY11 reports by SU'!P98</f>
        <v>0</v>
      </c>
      <c r="L31" s="129">
        <f t="shared" si="1"/>
        <v>0</v>
      </c>
      <c r="M31" s="129">
        <f t="shared" si="2"/>
        <v>0</v>
      </c>
    </row>
    <row r="32" spans="1:14" ht="13.5" thickBot="1">
      <c r="A32" s="126" t="s">
        <v>33</v>
      </c>
      <c r="B32" s="126" t="s">
        <v>354</v>
      </c>
      <c r="C32" s="165">
        <v>4</v>
      </c>
      <c r="D32" s="143">
        <f t="shared" si="0"/>
        <v>6927.5117968329769</v>
      </c>
      <c r="E32" s="143">
        <f>'FY11 sampling by SU'!O43</f>
        <v>78940</v>
      </c>
      <c r="F32" s="143">
        <f>'FY11 sampling by SU'!N43</f>
        <v>7516.85</v>
      </c>
      <c r="G32" s="143">
        <f>'FY11 sampling by SU'!P43</f>
        <v>0</v>
      </c>
      <c r="H32" s="143">
        <f>'FY11 sampling by SU'!R43</f>
        <v>13426.823957773027</v>
      </c>
      <c r="I32" s="143">
        <f>'FY11 sampling by SU'!Q43</f>
        <v>3896.28</v>
      </c>
      <c r="J32" s="144">
        <f>'FY11 reports by SU'!P122</f>
        <v>0</v>
      </c>
      <c r="L32" s="129">
        <f t="shared" si="1"/>
        <v>110707.465754606</v>
      </c>
      <c r="M32" s="129">
        <f t="shared" si="2"/>
        <v>99294.335754606</v>
      </c>
      <c r="N32" s="129">
        <f>SUM(L21:L32) + J47</f>
        <v>1932766.6034192306</v>
      </c>
    </row>
    <row r="33" spans="1:14">
      <c r="A33" s="125" t="s">
        <v>77</v>
      </c>
      <c r="B33" s="125" t="s">
        <v>355</v>
      </c>
      <c r="C33" s="164">
        <v>7</v>
      </c>
      <c r="D33" s="141">
        <f t="shared" si="0"/>
        <v>3509.4762767765624</v>
      </c>
      <c r="E33" s="141">
        <f>'FY11 sampling by SU'!O6</f>
        <v>0</v>
      </c>
      <c r="F33" s="141">
        <f>'FY11 sampling by SU'!N6</f>
        <v>0</v>
      </c>
      <c r="G33" s="141">
        <f>'FY11 sampling by SU'!P6</f>
        <v>30886</v>
      </c>
      <c r="H33" s="141">
        <f>'FY11 sampling by SU'!R6</f>
        <v>15907.017023687498</v>
      </c>
      <c r="I33" s="141">
        <f>'FY11 sampling by SU'!Q6</f>
        <v>3896.28</v>
      </c>
      <c r="J33" s="141">
        <f>'FY11 reports by SU'!P17</f>
        <v>0</v>
      </c>
      <c r="L33" s="129">
        <f t="shared" si="1"/>
        <v>54198.773300464061</v>
      </c>
      <c r="M33" s="129">
        <f t="shared" si="2"/>
        <v>50302.493300464062</v>
      </c>
    </row>
    <row r="34" spans="1:14">
      <c r="A34" s="125" t="s">
        <v>54</v>
      </c>
      <c r="B34" s="125" t="s">
        <v>355</v>
      </c>
      <c r="C34" s="164">
        <v>6</v>
      </c>
      <c r="D34" s="141">
        <f t="shared" si="0"/>
        <v>4487.0249999999996</v>
      </c>
      <c r="E34" s="141">
        <f>'FY11 sampling by SU'!O10</f>
        <v>59827</v>
      </c>
      <c r="F34" s="141">
        <f>'FY11 sampling by SU'!N10</f>
        <v>20209.309999999998</v>
      </c>
      <c r="G34" s="141">
        <f>'FY11 sampling by SU'!P10</f>
        <v>0</v>
      </c>
      <c r="H34" s="141">
        <f>'FY11 sampling by SU'!R10</f>
        <v>0</v>
      </c>
      <c r="I34" s="141">
        <f>'FY11 sampling by SU'!Q10</f>
        <v>0</v>
      </c>
      <c r="J34" s="141">
        <f>'FY11 reports by SU'!P56</f>
        <v>0</v>
      </c>
      <c r="L34" s="129">
        <f t="shared" si="1"/>
        <v>84523.334999999992</v>
      </c>
      <c r="M34" s="129">
        <f t="shared" si="2"/>
        <v>64314.025000000001</v>
      </c>
    </row>
    <row r="35" spans="1:14">
      <c r="A35" s="125" t="s">
        <v>45</v>
      </c>
      <c r="B35" s="125" t="s">
        <v>355</v>
      </c>
      <c r="C35" s="164">
        <v>8</v>
      </c>
      <c r="D35" s="141">
        <f t="shared" si="0"/>
        <v>32396.13403034833</v>
      </c>
      <c r="E35" s="141">
        <f>'FY11 sampling by SU'!O12</f>
        <v>100070</v>
      </c>
      <c r="F35" s="141">
        <f>'FY11 sampling by SU'!N12</f>
        <v>24824.940000000002</v>
      </c>
      <c r="G35" s="141">
        <f>'FY11 sampling by SU'!P12</f>
        <v>18218</v>
      </c>
      <c r="H35" s="141">
        <f>'FY11 sampling by SU'!R12</f>
        <v>26489.453737977798</v>
      </c>
      <c r="I35" s="141">
        <f>'FY11 sampling by SU'!Q12</f>
        <v>7792.56</v>
      </c>
      <c r="J35" s="141">
        <f>'FY11 reports by SU'!P80+'MRB lead scientists'!H9</f>
        <v>287171</v>
      </c>
      <c r="L35" s="129">
        <f t="shared" si="1"/>
        <v>496962.08776832616</v>
      </c>
      <c r="M35" s="129">
        <f t="shared" si="2"/>
        <v>464344.58776832616</v>
      </c>
    </row>
    <row r="36" spans="1:14">
      <c r="A36" s="125" t="s">
        <v>200</v>
      </c>
      <c r="B36" s="125" t="s">
        <v>355</v>
      </c>
      <c r="C36" s="164">
        <v>7</v>
      </c>
      <c r="D36" s="141">
        <f t="shared" si="0"/>
        <v>30943.071249940724</v>
      </c>
      <c r="E36" s="141">
        <f>'FY11 sampling by SU'!O16</f>
        <v>163612</v>
      </c>
      <c r="F36" s="141">
        <f>'FY11 sampling by SU'!N16</f>
        <v>38138.28</v>
      </c>
      <c r="G36" s="141">
        <f>'FY11 sampling by SU'!P16</f>
        <v>37747</v>
      </c>
      <c r="H36" s="141">
        <f>'FY11 sampling by SU'!R16</f>
        <v>21490.283332542997</v>
      </c>
      <c r="I36" s="141">
        <f>'FY11 sampling by SU'!Q16</f>
        <v>7792.56</v>
      </c>
      <c r="J36" s="142">
        <f>'FY11 reports by SU'!P114+'MRB lead scientists'!H8</f>
        <v>189725</v>
      </c>
      <c r="L36" s="129">
        <f t="shared" si="1"/>
        <v>489448.19458248367</v>
      </c>
      <c r="M36" s="129">
        <f t="shared" si="2"/>
        <v>443517.35458248371</v>
      </c>
    </row>
    <row r="37" spans="1:14">
      <c r="A37" s="125" t="s">
        <v>242</v>
      </c>
      <c r="B37" s="125" t="s">
        <v>356</v>
      </c>
      <c r="C37" s="164">
        <v>7</v>
      </c>
      <c r="D37" s="141">
        <f t="shared" si="0"/>
        <v>7284.970895192776</v>
      </c>
      <c r="E37" s="141">
        <f>'FY11 sampling by SU'!O25</f>
        <v>61400</v>
      </c>
      <c r="F37" s="141">
        <f>'FY11 sampling by SU'!N25</f>
        <v>13634.03</v>
      </c>
      <c r="G37" s="141">
        <f>'FY11 sampling by SU'!P25</f>
        <v>14788</v>
      </c>
      <c r="H37" s="141">
        <f>'FY11 sampling by SU'!R25</f>
        <v>20944.945269237003</v>
      </c>
      <c r="I37" s="141">
        <f>'FY11 sampling by SU'!Q25</f>
        <v>7792.56</v>
      </c>
      <c r="J37" s="141">
        <f>'FY11 reports by SU'!P65</f>
        <v>0</v>
      </c>
      <c r="L37" s="129">
        <f t="shared" si="1"/>
        <v>125844.50616442977</v>
      </c>
      <c r="M37" s="129">
        <f t="shared" si="2"/>
        <v>104417.91616442977</v>
      </c>
    </row>
    <row r="38" spans="1:14">
      <c r="A38" s="125" t="s">
        <v>56</v>
      </c>
      <c r="B38" s="125" t="s">
        <v>356</v>
      </c>
      <c r="C38" s="164">
        <v>8</v>
      </c>
      <c r="D38" s="141">
        <f t="shared" si="0"/>
        <v>28138.95</v>
      </c>
      <c r="E38" s="141">
        <f>'FY11 sampling by SU'!O27</f>
        <v>69612</v>
      </c>
      <c r="F38" s="141">
        <f>'FY11 sampling by SU'!N27</f>
        <v>12979.720000000001</v>
      </c>
      <c r="G38" s="141">
        <f>'FY11 sampling by SU'!P27</f>
        <v>24574</v>
      </c>
      <c r="H38" s="141">
        <f>'FY11 sampling by SU'!R27</f>
        <v>0</v>
      </c>
      <c r="I38" s="141">
        <f>'FY11 sampling by SU'!Q27</f>
        <v>0</v>
      </c>
      <c r="J38" s="141">
        <f>'FY11 reports by SU'!P73</f>
        <v>281000</v>
      </c>
      <c r="L38" s="129">
        <f t="shared" si="1"/>
        <v>416304.67</v>
      </c>
      <c r="M38" s="129">
        <f t="shared" si="2"/>
        <v>403324.95</v>
      </c>
    </row>
    <row r="39" spans="1:14">
      <c r="A39" s="125" t="s">
        <v>55</v>
      </c>
      <c r="B39" s="125" t="s">
        <v>356</v>
      </c>
      <c r="C39" s="164">
        <v>7</v>
      </c>
      <c r="D39" s="141">
        <f t="shared" si="0"/>
        <v>6132.5249999999996</v>
      </c>
      <c r="E39" s="141">
        <f>'FY11 sampling by SU'!O31</f>
        <v>48019</v>
      </c>
      <c r="F39" s="141">
        <f>'FY11 sampling by SU'!N31</f>
        <v>7516.85</v>
      </c>
      <c r="G39" s="141">
        <f>'FY11 sampling by SU'!P31</f>
        <v>33748</v>
      </c>
      <c r="H39" s="141">
        <f>'FY11 sampling by SU'!R31</f>
        <v>0</v>
      </c>
      <c r="I39" s="141">
        <f>'FY11 sampling by SU'!Q31</f>
        <v>0</v>
      </c>
      <c r="J39" s="141">
        <f>'FY11 reports by SU'!P107</f>
        <v>0</v>
      </c>
      <c r="L39" s="129">
        <f t="shared" si="1"/>
        <v>95416.375</v>
      </c>
      <c r="M39" s="129">
        <f t="shared" si="2"/>
        <v>87899.524999999994</v>
      </c>
    </row>
    <row r="40" spans="1:14">
      <c r="A40" s="125" t="s">
        <v>277</v>
      </c>
      <c r="B40" s="125" t="s">
        <v>357</v>
      </c>
      <c r="C40" s="164">
        <v>6</v>
      </c>
      <c r="D40" s="141">
        <f t="shared" si="0"/>
        <v>6242.0682083655738</v>
      </c>
      <c r="E40" s="141">
        <f>'FY11 sampling by SU'!O33</f>
        <v>27184</v>
      </c>
      <c r="F40" s="141">
        <f>'FY11 sampling by SU'!N33</f>
        <v>2936.6800000000003</v>
      </c>
      <c r="G40" s="141">
        <f>'FY11 sampling by SU'!P33</f>
        <v>0</v>
      </c>
      <c r="H40" s="141">
        <f>'FY11 sampling by SU'!R33</f>
        <v>10824.576111540991</v>
      </c>
      <c r="I40" s="141">
        <f>'FY11 sampling by SU'!Q33</f>
        <v>3896.28</v>
      </c>
      <c r="J40" s="141">
        <f>'FY11 reports by SU'!P14</f>
        <v>45219</v>
      </c>
      <c r="L40" s="129">
        <f t="shared" si="1"/>
        <v>96302.604319906561</v>
      </c>
      <c r="M40" s="129">
        <f t="shared" si="2"/>
        <v>89469.644319906569</v>
      </c>
    </row>
    <row r="41" spans="1:14">
      <c r="A41" s="125" t="s">
        <v>52</v>
      </c>
      <c r="B41" s="125" t="s">
        <v>357</v>
      </c>
      <c r="C41" s="164">
        <v>6</v>
      </c>
      <c r="D41" s="141">
        <f t="shared" si="0"/>
        <v>19474.85482806955</v>
      </c>
      <c r="E41" s="141">
        <f>'FY11 sampling by SU'!O35</f>
        <v>53573</v>
      </c>
      <c r="F41" s="141">
        <f>'FY11 sampling by SU'!N35</f>
        <v>10681.92</v>
      </c>
      <c r="G41" s="141">
        <f>'FY11 sampling by SU'!P35</f>
        <v>15854</v>
      </c>
      <c r="H41" s="141">
        <f>'FY11 sampling by SU'!R35</f>
        <v>20502.731040927345</v>
      </c>
      <c r="I41" s="141">
        <f>'FY11 sampling by SU'!Q35</f>
        <v>7792.56</v>
      </c>
      <c r="J41" s="142">
        <f>'FY11 reports by SU'!P33+'MRB lead scientists'!H7</f>
        <v>169735</v>
      </c>
      <c r="L41" s="129">
        <f t="shared" si="1"/>
        <v>297614.0658689969</v>
      </c>
      <c r="M41" s="129">
        <f t="shared" si="2"/>
        <v>279139.58586899692</v>
      </c>
    </row>
    <row r="42" spans="1:14" ht="13.5" thickBot="1">
      <c r="A42" s="126" t="s">
        <v>46</v>
      </c>
      <c r="B42" s="126" t="s">
        <v>357</v>
      </c>
      <c r="C42" s="165">
        <v>8</v>
      </c>
      <c r="D42" s="143">
        <f t="shared" si="0"/>
        <v>7071.2906312120203</v>
      </c>
      <c r="E42" s="143">
        <f>'FY11 sampling by SU'!O38</f>
        <v>75767</v>
      </c>
      <c r="F42" s="143">
        <f>'FY11 sampling by SU'!N38</f>
        <v>13680.83</v>
      </c>
      <c r="G42" s="143">
        <f>'FY11 sampling by SU'!P38</f>
        <v>0</v>
      </c>
      <c r="H42" s="143">
        <f>'FY11 sampling by SU'!R38</f>
        <v>18516.875082826933</v>
      </c>
      <c r="I42" s="143">
        <f>'FY11 sampling by SU'!Q38</f>
        <v>3896.28</v>
      </c>
      <c r="J42" s="143">
        <f>'FY11 reports by SU'!P83</f>
        <v>0</v>
      </c>
      <c r="L42" s="129">
        <f t="shared" si="1"/>
        <v>118932.27571403896</v>
      </c>
      <c r="M42" s="129">
        <f t="shared" si="2"/>
        <v>101355.16571403894</v>
      </c>
      <c r="N42" s="129">
        <f>SUM(L33:L42)</f>
        <v>2275546.8877186459</v>
      </c>
    </row>
    <row r="43" spans="1:14">
      <c r="A43" s="135" t="s">
        <v>708</v>
      </c>
      <c r="B43" s="125"/>
      <c r="C43" s="164"/>
      <c r="D43" s="164"/>
      <c r="E43" s="141"/>
      <c r="F43" s="141"/>
      <c r="G43" s="141"/>
      <c r="H43" s="141"/>
      <c r="I43" s="141"/>
      <c r="J43" s="141"/>
      <c r="L43" s="129">
        <f t="shared" si="1"/>
        <v>0</v>
      </c>
      <c r="M43" s="129">
        <f t="shared" si="2"/>
        <v>0</v>
      </c>
      <c r="N43" s="129"/>
    </row>
    <row r="44" spans="1:14">
      <c r="A44" s="135" t="s">
        <v>709</v>
      </c>
      <c r="B44" s="125"/>
      <c r="C44" s="164"/>
      <c r="D44" s="164"/>
      <c r="E44" s="141"/>
      <c r="F44" s="141"/>
      <c r="G44" s="444">
        <v>5681</v>
      </c>
      <c r="H44" s="141"/>
      <c r="I44" s="141"/>
      <c r="J44" s="141"/>
      <c r="L44" s="129">
        <f t="shared" si="1"/>
        <v>5681</v>
      </c>
      <c r="M44" s="129">
        <f t="shared" si="2"/>
        <v>5681</v>
      </c>
      <c r="N44" s="129"/>
    </row>
    <row r="45" spans="1:14">
      <c r="A45" s="135" t="s">
        <v>710</v>
      </c>
      <c r="B45" s="125"/>
      <c r="C45" s="164"/>
      <c r="D45" s="164"/>
      <c r="E45" s="141"/>
      <c r="F45" s="141"/>
      <c r="G45" s="141"/>
      <c r="H45" s="141"/>
      <c r="I45" s="141"/>
      <c r="J45" s="141"/>
      <c r="L45" s="129">
        <f t="shared" si="1"/>
        <v>0</v>
      </c>
      <c r="M45" s="129">
        <f t="shared" si="2"/>
        <v>0</v>
      </c>
      <c r="N45" s="129"/>
    </row>
    <row r="46" spans="1:14">
      <c r="A46" s="135" t="s">
        <v>711</v>
      </c>
      <c r="B46" s="125"/>
      <c r="C46" s="164"/>
      <c r="D46" s="164"/>
      <c r="E46" s="141"/>
      <c r="F46" s="141"/>
      <c r="G46" s="141"/>
      <c r="H46" s="141"/>
      <c r="I46" s="141"/>
      <c r="J46" s="141"/>
      <c r="L46" s="129">
        <f t="shared" si="1"/>
        <v>0</v>
      </c>
      <c r="M46" s="129">
        <f t="shared" si="2"/>
        <v>0</v>
      </c>
      <c r="N46" s="129"/>
    </row>
    <row r="47" spans="1:14" ht="13.5" thickBot="1">
      <c r="A47" s="553" t="s">
        <v>855</v>
      </c>
      <c r="B47" s="125"/>
      <c r="C47" s="164"/>
      <c r="D47" s="164"/>
      <c r="E47" s="141"/>
      <c r="F47" s="141"/>
      <c r="G47" s="141"/>
      <c r="H47" s="141"/>
      <c r="I47" s="141"/>
      <c r="J47" s="141">
        <f>'MRB lead scientists'!H5</f>
        <v>39975</v>
      </c>
      <c r="L47" s="129">
        <f>J47</f>
        <v>39975</v>
      </c>
      <c r="M47" s="129"/>
      <c r="N47" s="129"/>
    </row>
    <row r="48" spans="1:14">
      <c r="A48" s="134" t="s">
        <v>374</v>
      </c>
      <c r="B48" s="125"/>
      <c r="C48" s="141">
        <v>0</v>
      </c>
      <c r="D48" s="164"/>
      <c r="E48" s="142"/>
      <c r="F48" s="141"/>
      <c r="G48" s="141"/>
      <c r="H48" s="141"/>
      <c r="I48" s="141"/>
      <c r="J48" s="141"/>
      <c r="L48" s="129">
        <f t="shared" ref="L48:L70" si="3">SUM(E48:J48)</f>
        <v>0</v>
      </c>
      <c r="M48" s="129"/>
      <c r="N48" s="129"/>
    </row>
    <row r="49" spans="1:14">
      <c r="A49" s="135" t="s">
        <v>375</v>
      </c>
      <c r="B49" s="125"/>
      <c r="C49" s="141"/>
      <c r="D49" s="164"/>
      <c r="E49" s="142"/>
      <c r="F49" s="141"/>
      <c r="G49" s="141"/>
      <c r="H49" s="141"/>
      <c r="I49" s="141"/>
      <c r="J49" s="141"/>
      <c r="L49" s="129">
        <f t="shared" si="3"/>
        <v>0</v>
      </c>
      <c r="M49" s="129"/>
      <c r="N49" s="129"/>
    </row>
    <row r="50" spans="1:14">
      <c r="A50" s="135" t="s">
        <v>376</v>
      </c>
      <c r="B50" s="125"/>
      <c r="C50" s="141"/>
      <c r="D50" s="164"/>
      <c r="E50" s="142"/>
      <c r="F50" s="141"/>
      <c r="G50" s="141"/>
      <c r="H50" s="141"/>
      <c r="I50" s="141"/>
      <c r="J50" s="141"/>
      <c r="L50" s="129">
        <f t="shared" si="3"/>
        <v>0</v>
      </c>
      <c r="M50" s="129"/>
      <c r="N50" s="129"/>
    </row>
    <row r="51" spans="1:14">
      <c r="A51" s="135" t="s">
        <v>377</v>
      </c>
      <c r="B51" s="125"/>
      <c r="C51" s="141"/>
      <c r="D51" s="142"/>
      <c r="E51" s="142"/>
      <c r="F51" s="141"/>
      <c r="G51" s="141"/>
      <c r="H51" s="141"/>
      <c r="I51" s="141"/>
      <c r="J51" s="141"/>
      <c r="L51" s="129">
        <f t="shared" si="3"/>
        <v>0</v>
      </c>
      <c r="M51" s="129"/>
      <c r="N51" s="129"/>
    </row>
    <row r="52" spans="1:14" ht="13.5" thickBot="1">
      <c r="A52" s="136" t="s">
        <v>378</v>
      </c>
      <c r="B52" s="126"/>
      <c r="C52" s="143"/>
      <c r="D52" s="165"/>
      <c r="E52" s="144"/>
      <c r="F52" s="143"/>
      <c r="G52" s="143"/>
      <c r="H52" s="143"/>
      <c r="I52" s="143"/>
      <c r="J52" s="143"/>
      <c r="L52" s="129">
        <f t="shared" si="3"/>
        <v>0</v>
      </c>
      <c r="M52" s="129"/>
      <c r="N52" s="129"/>
    </row>
    <row r="53" spans="1:14">
      <c r="A53" s="125" t="s">
        <v>379</v>
      </c>
      <c r="B53" s="125"/>
      <c r="C53" s="142">
        <v>285500</v>
      </c>
      <c r="D53" s="164"/>
      <c r="E53" s="142"/>
      <c r="F53" s="141"/>
      <c r="G53" s="141"/>
      <c r="H53" s="141"/>
      <c r="I53" s="141"/>
      <c r="J53" s="141"/>
      <c r="L53" s="129">
        <f t="shared" si="3"/>
        <v>0</v>
      </c>
      <c r="M53" s="129"/>
      <c r="N53" s="129"/>
    </row>
    <row r="54" spans="1:14">
      <c r="A54" s="125" t="s">
        <v>380</v>
      </c>
      <c r="B54" s="125"/>
      <c r="C54" s="141">
        <v>176123</v>
      </c>
      <c r="D54" s="164"/>
      <c r="E54" s="142"/>
      <c r="F54" s="141"/>
      <c r="G54" s="141"/>
      <c r="H54" s="141"/>
      <c r="I54" s="141"/>
      <c r="J54" s="141"/>
      <c r="L54" s="129">
        <f t="shared" si="3"/>
        <v>0</v>
      </c>
      <c r="M54" s="129"/>
      <c r="N54" s="129"/>
    </row>
    <row r="55" spans="1:14">
      <c r="A55" s="553" t="s">
        <v>867</v>
      </c>
      <c r="B55" s="125"/>
      <c r="C55" s="141">
        <v>300000</v>
      </c>
      <c r="D55" s="164"/>
      <c r="E55" s="142"/>
      <c r="F55" s="141"/>
      <c r="G55" s="141"/>
      <c r="H55" s="141"/>
      <c r="I55" s="141"/>
      <c r="J55" s="141"/>
      <c r="L55" s="129"/>
      <c r="M55" s="129"/>
      <c r="N55" s="129"/>
    </row>
    <row r="56" spans="1:14">
      <c r="A56" s="553" t="s">
        <v>865</v>
      </c>
      <c r="B56" s="125"/>
      <c r="C56" s="141">
        <v>125000</v>
      </c>
      <c r="D56" s="164"/>
      <c r="E56" s="142"/>
      <c r="F56" s="141"/>
      <c r="G56" s="141"/>
      <c r="H56" s="141"/>
      <c r="I56" s="141"/>
      <c r="J56" s="141"/>
      <c r="L56" s="129"/>
      <c r="M56" s="129"/>
      <c r="N56" s="129"/>
    </row>
    <row r="57" spans="1:14">
      <c r="A57" s="553" t="s">
        <v>866</v>
      </c>
      <c r="B57" s="125"/>
      <c r="C57" s="141">
        <v>100000</v>
      </c>
      <c r="D57" s="164"/>
      <c r="E57" s="142"/>
      <c r="F57" s="141"/>
      <c r="G57" s="141"/>
      <c r="H57" s="141"/>
      <c r="I57" s="141"/>
      <c r="J57" s="141"/>
      <c r="L57" s="129"/>
      <c r="M57" s="129"/>
      <c r="N57" s="129"/>
    </row>
    <row r="58" spans="1:14">
      <c r="A58" s="553" t="s">
        <v>868</v>
      </c>
      <c r="B58" s="125"/>
      <c r="C58" s="142">
        <v>75000</v>
      </c>
      <c r="D58" s="164"/>
      <c r="E58" s="141"/>
      <c r="F58" s="141"/>
      <c r="G58" s="141"/>
      <c r="H58" s="141"/>
      <c r="I58" s="141"/>
      <c r="J58" s="174"/>
      <c r="L58" s="129"/>
      <c r="M58" s="129"/>
      <c r="N58" s="129"/>
    </row>
    <row r="59" spans="1:14">
      <c r="A59" s="125" t="s">
        <v>768</v>
      </c>
      <c r="B59" s="125"/>
      <c r="C59" s="141">
        <v>80000</v>
      </c>
      <c r="D59" s="164"/>
      <c r="E59" s="142"/>
      <c r="F59" s="141"/>
      <c r="G59" s="141"/>
      <c r="H59" s="141"/>
      <c r="I59" s="141"/>
      <c r="J59" s="141"/>
      <c r="L59" s="129"/>
      <c r="M59" s="129"/>
      <c r="N59" s="129"/>
    </row>
    <row r="60" spans="1:14">
      <c r="A60" s="125" t="s">
        <v>766</v>
      </c>
      <c r="B60" s="125"/>
      <c r="C60" s="141">
        <v>25000</v>
      </c>
      <c r="D60" s="164"/>
      <c r="E60" s="142"/>
      <c r="F60" s="141"/>
      <c r="G60" s="141"/>
      <c r="H60" s="141"/>
      <c r="I60" s="141"/>
      <c r="J60" s="141"/>
      <c r="L60" s="129"/>
      <c r="M60" s="129"/>
      <c r="N60" s="129"/>
    </row>
    <row r="61" spans="1:14">
      <c r="A61" s="553" t="s">
        <v>792</v>
      </c>
      <c r="B61" s="125"/>
      <c r="C61" s="141">
        <v>100000</v>
      </c>
      <c r="D61" s="164"/>
      <c r="E61" s="142"/>
      <c r="F61" s="141"/>
      <c r="G61" s="141"/>
      <c r="H61" s="141"/>
      <c r="I61" s="141"/>
      <c r="J61" s="141"/>
      <c r="L61" s="129"/>
      <c r="M61" s="129"/>
      <c r="N61" s="129"/>
    </row>
    <row r="62" spans="1:14">
      <c r="A62" s="553" t="s">
        <v>857</v>
      </c>
      <c r="B62" s="125"/>
      <c r="C62" s="142">
        <v>10000</v>
      </c>
      <c r="D62" s="164"/>
      <c r="E62" s="142"/>
      <c r="F62" s="141"/>
      <c r="G62" s="141"/>
      <c r="H62" s="141"/>
      <c r="I62" s="141"/>
      <c r="J62" s="141"/>
      <c r="L62" s="129"/>
      <c r="M62" s="129"/>
      <c r="N62" s="129"/>
    </row>
    <row r="63" spans="1:14">
      <c r="A63" s="553" t="s">
        <v>858</v>
      </c>
      <c r="B63" s="125"/>
      <c r="C63" s="142">
        <v>6000</v>
      </c>
      <c r="D63" s="164"/>
      <c r="E63" s="141"/>
      <c r="F63" s="141"/>
      <c r="G63" s="141"/>
      <c r="H63" s="141"/>
      <c r="I63" s="141"/>
      <c r="J63" s="174"/>
      <c r="L63" s="129">
        <f t="shared" si="3"/>
        <v>0</v>
      </c>
      <c r="M63" s="129"/>
      <c r="N63" s="129"/>
    </row>
    <row r="64" spans="1:14">
      <c r="A64" s="614" t="s">
        <v>870</v>
      </c>
      <c r="B64" s="125"/>
      <c r="C64" s="142">
        <v>40000</v>
      </c>
      <c r="D64" s="164"/>
      <c r="E64" s="141"/>
      <c r="F64" s="141"/>
      <c r="G64" s="141"/>
      <c r="H64" s="141"/>
      <c r="I64" s="141"/>
      <c r="J64" s="174"/>
      <c r="L64" s="129"/>
      <c r="M64" s="129"/>
      <c r="N64" s="129"/>
    </row>
    <row r="65" spans="1:14">
      <c r="A65" s="553" t="s">
        <v>869</v>
      </c>
      <c r="B65" s="125"/>
      <c r="C65" s="142">
        <v>450000</v>
      </c>
      <c r="D65" s="164"/>
      <c r="E65" s="141"/>
      <c r="F65" s="141"/>
      <c r="G65" s="141"/>
      <c r="H65" s="141"/>
      <c r="I65" s="141"/>
      <c r="J65" s="174"/>
      <c r="L65" s="129"/>
      <c r="M65" s="129"/>
      <c r="N65" s="129"/>
    </row>
    <row r="66" spans="1:14">
      <c r="A66" s="553" t="s">
        <v>767</v>
      </c>
      <c r="B66" s="125"/>
      <c r="C66" s="142">
        <v>25000</v>
      </c>
      <c r="D66" s="164"/>
      <c r="E66" s="141"/>
      <c r="F66" s="141"/>
      <c r="G66" s="141"/>
      <c r="H66" s="141"/>
      <c r="I66" s="141"/>
      <c r="J66" s="174"/>
      <c r="L66" s="129"/>
      <c r="M66" s="129"/>
      <c r="N66" s="129"/>
    </row>
    <row r="67" spans="1:14">
      <c r="A67" s="553"/>
      <c r="B67" s="125"/>
      <c r="C67" s="142"/>
      <c r="D67" s="164"/>
      <c r="E67" s="141"/>
      <c r="F67" s="141"/>
      <c r="G67" s="141"/>
      <c r="H67" s="141"/>
      <c r="I67" s="141"/>
      <c r="J67" s="174"/>
      <c r="L67" s="129"/>
      <c r="M67" s="129"/>
      <c r="N67" s="129"/>
    </row>
    <row r="68" spans="1:14">
      <c r="A68" s="125" t="s">
        <v>381</v>
      </c>
      <c r="B68" s="125"/>
      <c r="C68" s="164"/>
      <c r="D68" s="164"/>
      <c r="E68" s="141"/>
      <c r="F68" s="141"/>
      <c r="G68" s="141"/>
      <c r="H68" s="141"/>
      <c r="I68" s="141"/>
      <c r="J68" s="141"/>
      <c r="L68" s="129">
        <f t="shared" si="3"/>
        <v>0</v>
      </c>
      <c r="M68" s="129"/>
      <c r="N68" s="129"/>
    </row>
    <row r="69" spans="1:14">
      <c r="A69" s="553" t="s">
        <v>859</v>
      </c>
      <c r="B69" s="125"/>
      <c r="C69" s="164"/>
      <c r="D69" s="164"/>
      <c r="E69" s="141"/>
      <c r="F69" s="141"/>
      <c r="G69" s="141"/>
      <c r="H69" s="141"/>
      <c r="I69" s="141"/>
      <c r="J69" s="141"/>
      <c r="L69" s="129">
        <f t="shared" si="3"/>
        <v>0</v>
      </c>
      <c r="M69" s="129"/>
      <c r="N69" s="129"/>
    </row>
    <row r="70" spans="1:14" ht="13.5" thickBot="1">
      <c r="A70" s="137" t="s">
        <v>382</v>
      </c>
      <c r="B70" s="138"/>
      <c r="C70" s="537">
        <v>883050</v>
      </c>
      <c r="D70" s="166"/>
      <c r="E70" s="145"/>
      <c r="F70" s="145"/>
      <c r="G70" s="145"/>
      <c r="H70" s="145"/>
      <c r="I70" s="145"/>
      <c r="J70" s="145"/>
      <c r="L70" s="129">
        <f t="shared" si="3"/>
        <v>0</v>
      </c>
      <c r="M70" s="129"/>
      <c r="N70" s="129"/>
    </row>
    <row r="71" spans="1:14" ht="13.5" thickTop="1">
      <c r="A71" s="146" t="s">
        <v>383</v>
      </c>
      <c r="B71" s="90"/>
      <c r="C71" s="446">
        <f>SUM(C43:C70)</f>
        <v>2680673</v>
      </c>
      <c r="D71" s="446">
        <f>SUM(D2:D70)</f>
        <v>517790.0371380173</v>
      </c>
      <c r="E71" s="147">
        <f t="shared" ref="E71:J71" si="4">SUM(E1:E70)</f>
        <v>3593805</v>
      </c>
      <c r="F71" s="147">
        <f t="shared" si="4"/>
        <v>686276.35000000009</v>
      </c>
      <c r="G71" s="147">
        <f t="shared" si="4"/>
        <v>512791</v>
      </c>
      <c r="H71" s="147">
        <f t="shared" si="4"/>
        <v>598844.62165878667</v>
      </c>
      <c r="I71" s="147">
        <f t="shared" si="4"/>
        <v>155851.19999999998</v>
      </c>
      <c r="J71" s="147">
        <f t="shared" si="4"/>
        <v>2244082.540181444</v>
      </c>
      <c r="L71" s="129">
        <f>SUM(L1:L70)</f>
        <v>8309440.7489782507</v>
      </c>
      <c r="M71" s="129">
        <f>SUM(M1:M70)</f>
        <v>7427338.1989782481</v>
      </c>
      <c r="N71" s="129">
        <f>SUM(N1:N70)</f>
        <v>8309440.7489782479</v>
      </c>
    </row>
    <row r="72" spans="1:14">
      <c r="D72" s="446"/>
    </row>
    <row r="74" spans="1:14">
      <c r="A74" t="s">
        <v>361</v>
      </c>
      <c r="E74" s="129">
        <f>J71</f>
        <v>2244082.540181444</v>
      </c>
    </row>
    <row r="75" spans="1:14">
      <c r="A75" t="s">
        <v>362</v>
      </c>
      <c r="E75" s="129">
        <f>F71+I71</f>
        <v>842127.55</v>
      </c>
    </row>
    <row r="76" spans="1:14">
      <c r="A76" t="s">
        <v>363</v>
      </c>
      <c r="D76" s="449"/>
      <c r="E76" s="129">
        <f>G71</f>
        <v>512791</v>
      </c>
    </row>
    <row r="77" spans="1:14" ht="13.5" thickBot="1">
      <c r="A77" s="130" t="s">
        <v>360</v>
      </c>
      <c r="B77" s="130"/>
      <c r="C77" s="168"/>
      <c r="D77" s="450"/>
      <c r="E77" s="127">
        <f>E71+H71</f>
        <v>4192649.6216587867</v>
      </c>
    </row>
    <row r="78" spans="1:14">
      <c r="A78" t="s">
        <v>6</v>
      </c>
      <c r="E78" s="129">
        <f>SUM(E74:E77)</f>
        <v>7791650.711840231</v>
      </c>
    </row>
    <row r="80" spans="1:14">
      <c r="A80" t="s">
        <v>361</v>
      </c>
      <c r="E80" s="129">
        <f>J71</f>
        <v>2244082.540181444</v>
      </c>
    </row>
    <row r="81" spans="1:5">
      <c r="A81" t="s">
        <v>363</v>
      </c>
      <c r="D81" s="449"/>
      <c r="E81" s="129">
        <f>G71</f>
        <v>512791</v>
      </c>
    </row>
    <row r="82" spans="1:5" ht="13.5" thickBot="1">
      <c r="A82" s="130" t="s">
        <v>360</v>
      </c>
      <c r="B82" s="130"/>
      <c r="C82" s="168"/>
      <c r="D82" s="450"/>
      <c r="E82" s="127">
        <f>E71-E69-E70+H71</f>
        <v>4192649.6216587867</v>
      </c>
    </row>
    <row r="83" spans="1:5">
      <c r="A83" s="538" t="s">
        <v>712</v>
      </c>
      <c r="B83" s="173"/>
      <c r="C83" s="449"/>
      <c r="D83" s="449"/>
      <c r="E83" s="174">
        <f>D71</f>
        <v>517790.0371380173</v>
      </c>
    </row>
    <row r="84" spans="1:5">
      <c r="A84" t="s">
        <v>772</v>
      </c>
      <c r="E84" s="129">
        <f>SUM(E80:E83)</f>
        <v>7467313.1989782471</v>
      </c>
    </row>
    <row r="85" spans="1:5">
      <c r="A85" t="s">
        <v>362</v>
      </c>
      <c r="E85" s="129">
        <f>E75</f>
        <v>842127.55</v>
      </c>
    </row>
    <row r="86" spans="1:5">
      <c r="A86" t="s">
        <v>769</v>
      </c>
      <c r="E86" s="129">
        <f>SUM(C55:C68)</f>
        <v>1336000</v>
      </c>
    </row>
    <row r="87" spans="1:5">
      <c r="A87" t="s">
        <v>374</v>
      </c>
      <c r="E87" s="129">
        <f>C48</f>
        <v>0</v>
      </c>
    </row>
    <row r="88" spans="1:5">
      <c r="A88" t="s">
        <v>770</v>
      </c>
      <c r="E88" s="129">
        <f>SUM(C53:C54)</f>
        <v>461623</v>
      </c>
    </row>
    <row r="89" spans="1:5" ht="13.5" thickBot="1">
      <c r="A89" s="130" t="s">
        <v>382</v>
      </c>
      <c r="B89" s="130"/>
      <c r="C89" s="168"/>
      <c r="D89" s="450"/>
      <c r="E89" s="127">
        <f>C70</f>
        <v>883050</v>
      </c>
    </row>
    <row r="90" spans="1:5">
      <c r="A90" s="538" t="s">
        <v>771</v>
      </c>
      <c r="B90" s="173"/>
      <c r="C90" s="449"/>
      <c r="D90" s="449"/>
      <c r="E90" s="174">
        <f>SUM(E84:E89)</f>
        <v>10990113.748978246</v>
      </c>
    </row>
    <row r="92" spans="1:5">
      <c r="A92" s="124" t="s">
        <v>773</v>
      </c>
      <c r="E92" s="174">
        <v>10990114</v>
      </c>
    </row>
  </sheetData>
  <phoneticPr fontId="19" type="noConversion"/>
  <pageMargins left="0.75" right="0.75" top="1" bottom="1" header="0.5" footer="0.5"/>
  <pageSetup scale="49"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93"/>
  <sheetViews>
    <sheetView workbookViewId="0"/>
  </sheetViews>
  <sheetFormatPr defaultRowHeight="12.75"/>
  <cols>
    <col min="1" max="1" width="31" customWidth="1"/>
    <col min="2" max="2" width="9.28515625" customWidth="1"/>
    <col min="3" max="3" width="10.7109375" style="167" customWidth="1"/>
    <col min="4" max="4" width="13.42578125" style="167" customWidth="1"/>
    <col min="5" max="5" width="14" customWidth="1"/>
    <col min="6" max="7" width="9.28515625" bestFit="1" customWidth="1"/>
    <col min="8" max="8" width="10.7109375" bestFit="1" customWidth="1"/>
    <col min="9" max="9" width="9.28515625" bestFit="1" customWidth="1"/>
    <col min="10" max="10" width="10.7109375" bestFit="1" customWidth="1"/>
    <col min="12" max="13" width="10.7109375" bestFit="1" customWidth="1"/>
  </cols>
  <sheetData>
    <row r="1" spans="1:13" ht="64.5" thickBot="1">
      <c r="A1" s="615" t="s">
        <v>384</v>
      </c>
      <c r="B1" s="139" t="s">
        <v>338</v>
      </c>
      <c r="C1" s="163" t="s">
        <v>57</v>
      </c>
      <c r="D1" s="140" t="s">
        <v>712</v>
      </c>
      <c r="E1" s="140" t="s">
        <v>339</v>
      </c>
      <c r="F1" s="140" t="s">
        <v>340</v>
      </c>
      <c r="G1" s="140" t="s">
        <v>341</v>
      </c>
      <c r="H1" s="140" t="s">
        <v>342</v>
      </c>
      <c r="I1" s="140" t="s">
        <v>343</v>
      </c>
      <c r="J1" s="613" t="s">
        <v>864</v>
      </c>
      <c r="L1" s="128" t="s">
        <v>359</v>
      </c>
      <c r="M1" s="128" t="s">
        <v>466</v>
      </c>
    </row>
    <row r="2" spans="1:13">
      <c r="A2" s="125" t="s">
        <v>11</v>
      </c>
      <c r="B2" s="125" t="s">
        <v>344</v>
      </c>
      <c r="C2" s="164">
        <v>1</v>
      </c>
      <c r="D2" s="141">
        <f>(E2+G2+H2+J2)*0.075</f>
        <v>8264.7866870047656</v>
      </c>
      <c r="E2" s="141">
        <f>'FY11 sampling by SU'!O8</f>
        <v>94455</v>
      </c>
      <c r="F2" s="141">
        <f>'FY11 sampling by SU'!N8</f>
        <v>14179.31</v>
      </c>
      <c r="G2" s="141">
        <v>0</v>
      </c>
      <c r="H2" s="141">
        <f>'FY11 sampling by SU'!R8</f>
        <v>15742.15582673021</v>
      </c>
      <c r="I2" s="141">
        <f>'FY11 sampling by SU'!Q8</f>
        <v>3896.28</v>
      </c>
      <c r="J2" s="141">
        <f>'FY11 reports by SU'!P23</f>
        <v>0</v>
      </c>
      <c r="L2" s="129">
        <f>SUM(D2:J2)</f>
        <v>136537.53251373497</v>
      </c>
    </row>
    <row r="3" spans="1:13">
      <c r="A3" s="125" t="s">
        <v>13</v>
      </c>
      <c r="B3" s="125" t="s">
        <v>344</v>
      </c>
      <c r="C3" s="164">
        <v>1</v>
      </c>
      <c r="D3" s="141">
        <f t="shared" ref="D3:D42" si="0">(E3+G3+H3+J3)*0.075</f>
        <v>20547.937769014552</v>
      </c>
      <c r="E3" s="141">
        <f>'FY11 sampling by SU'!O11</f>
        <v>109917</v>
      </c>
      <c r="F3" s="141">
        <f>'FY11 sampling by SU'!N11</f>
        <v>22486.120000000003</v>
      </c>
      <c r="G3" s="141">
        <f>'FY11 sampling by SU'!P11</f>
        <v>29549</v>
      </c>
      <c r="H3" s="141">
        <f>'FY11 sampling by SU'!R11</f>
        <v>42791.698586860701</v>
      </c>
      <c r="I3" s="141">
        <f>'FY11 sampling by SU'!Q11</f>
        <v>7792.56</v>
      </c>
      <c r="J3" s="141">
        <f>'FY11 reports by SU'!P62</f>
        <v>91714.805000000022</v>
      </c>
      <c r="L3" s="129">
        <f t="shared" ref="L3:L71" si="1">SUM(D3:J3)</f>
        <v>324799.12135587528</v>
      </c>
    </row>
    <row r="4" spans="1:13">
      <c r="A4" s="125" t="s">
        <v>10</v>
      </c>
      <c r="B4" s="125" t="s">
        <v>345</v>
      </c>
      <c r="C4" s="164">
        <v>1</v>
      </c>
      <c r="D4" s="141">
        <f t="shared" si="0"/>
        <v>10997.621644362467</v>
      </c>
      <c r="E4" s="141">
        <f>'FY11 sampling by SU'!O19</f>
        <v>98456</v>
      </c>
      <c r="F4" s="141">
        <f>'FY11 sampling by SU'!N19</f>
        <v>14104.03</v>
      </c>
      <c r="G4" s="141">
        <f>'FY11 sampling by SU'!P19</f>
        <v>29458</v>
      </c>
      <c r="H4" s="141">
        <f>'FY11 sampling by SU'!R19</f>
        <v>18720.955258166254</v>
      </c>
      <c r="I4" s="141">
        <f>'FY11 sampling by SU'!Q19</f>
        <v>3896.28</v>
      </c>
      <c r="J4" s="141">
        <f>'FY11 reports by SU'!P36</f>
        <v>0</v>
      </c>
      <c r="L4" s="129">
        <f t="shared" si="1"/>
        <v>175632.88690252873</v>
      </c>
    </row>
    <row r="5" spans="1:13">
      <c r="A5" s="125" t="s">
        <v>9</v>
      </c>
      <c r="B5" s="125" t="s">
        <v>345</v>
      </c>
      <c r="C5" s="164">
        <v>1</v>
      </c>
      <c r="D5" s="141">
        <f t="shared" si="0"/>
        <v>32864.303263805326</v>
      </c>
      <c r="E5" s="141">
        <f>'FY11 sampling by SU'!O21</f>
        <v>205532</v>
      </c>
      <c r="F5" s="141">
        <f>'FY11 sampling by SU'!N21</f>
        <v>28208.06</v>
      </c>
      <c r="G5" s="141">
        <f>'FY11 sampling by SU'!P21</f>
        <v>0</v>
      </c>
      <c r="H5" s="141">
        <f>'FY11 sampling by SU'!R21</f>
        <v>17232.710184071024</v>
      </c>
      <c r="I5" s="141">
        <f>'FY11 sampling by SU'!Q21</f>
        <v>3896.28</v>
      </c>
      <c r="J5" s="142">
        <f>'FY11 reports by SU'!P43+'MRB lead scientists'!H2</f>
        <v>215426</v>
      </c>
      <c r="L5" s="129">
        <f t="shared" si="1"/>
        <v>503159.3534478764</v>
      </c>
    </row>
    <row r="6" spans="1:13">
      <c r="A6" s="125" t="s">
        <v>50</v>
      </c>
      <c r="B6" s="125" t="s">
        <v>346</v>
      </c>
      <c r="C6" s="164">
        <v>1</v>
      </c>
      <c r="D6" s="141">
        <f t="shared" si="0"/>
        <v>1293.9782054574821</v>
      </c>
      <c r="E6" s="141">
        <f>'FY11 sampling by SU'!O34</f>
        <v>0</v>
      </c>
      <c r="F6" s="141">
        <f>'FY11 sampling by SU'!N34</f>
        <v>0</v>
      </c>
      <c r="G6" s="141">
        <f>'FY11 sampling by SU'!P34</f>
        <v>0</v>
      </c>
      <c r="H6" s="141">
        <f>'FY11 sampling by SU'!R34</f>
        <v>17253.042739433095</v>
      </c>
      <c r="I6" s="141">
        <f>'FY11 sampling by SU'!Q34</f>
        <v>3896.28</v>
      </c>
      <c r="J6" s="141">
        <f>'FY11 reports by SU'!P26</f>
        <v>0</v>
      </c>
      <c r="L6" s="129">
        <f t="shared" si="1"/>
        <v>22443.300944890576</v>
      </c>
    </row>
    <row r="7" spans="1:13">
      <c r="A7" s="125" t="s">
        <v>49</v>
      </c>
      <c r="B7" s="125" t="s">
        <v>346</v>
      </c>
      <c r="C7" s="164">
        <v>1</v>
      </c>
      <c r="D7" s="141">
        <f t="shared" si="0"/>
        <v>10727.066562177601</v>
      </c>
      <c r="E7" s="141">
        <f>'FY11 sampling by SU'!O37</f>
        <v>0</v>
      </c>
      <c r="F7" s="141">
        <f>'FY11 sampling by SU'!N37</f>
        <v>0</v>
      </c>
      <c r="G7" s="533">
        <v>0</v>
      </c>
      <c r="H7" s="141">
        <f>'FY11 sampling by SU'!R37</f>
        <v>0</v>
      </c>
      <c r="I7" s="141">
        <f>'FY11 sampling by SU'!Q37</f>
        <v>0</v>
      </c>
      <c r="J7" s="141">
        <f>'FY11 reports by SU'!P53</f>
        <v>143027.554162368</v>
      </c>
      <c r="L7" s="129">
        <f t="shared" si="1"/>
        <v>153754.62072454562</v>
      </c>
      <c r="M7" s="129">
        <f>SUM(L2:L7)+L44</f>
        <v>1322007.8158894517</v>
      </c>
    </row>
    <row r="8" spans="1:13" s="173" customFormat="1">
      <c r="A8" s="169" t="s">
        <v>18</v>
      </c>
      <c r="B8" s="169" t="s">
        <v>347</v>
      </c>
      <c r="C8" s="170">
        <v>2</v>
      </c>
      <c r="D8" s="171">
        <f t="shared" si="0"/>
        <v>19077.816432692209</v>
      </c>
      <c r="E8" s="171">
        <f>'FY11 sampling by SU'!O4</f>
        <v>193910</v>
      </c>
      <c r="F8" s="171">
        <f>'FY11 sampling by SU'!N4</f>
        <v>31967.59</v>
      </c>
      <c r="G8" s="141">
        <f>'FY11 sampling by SU'!P4</f>
        <v>43710</v>
      </c>
      <c r="H8" s="171">
        <f>'FY11 sampling by SU'!R4</f>
        <v>16750.885769229481</v>
      </c>
      <c r="I8" s="171">
        <f>'FY11 sampling by SU'!Q4</f>
        <v>3896.28</v>
      </c>
      <c r="J8" s="171">
        <f>'FY11 reports by SU'!P7</f>
        <v>0</v>
      </c>
      <c r="L8" s="129">
        <f t="shared" si="1"/>
        <v>309312.57220192172</v>
      </c>
    </row>
    <row r="9" spans="1:13">
      <c r="A9" s="125" t="s">
        <v>16</v>
      </c>
      <c r="B9" s="125" t="s">
        <v>347</v>
      </c>
      <c r="C9" s="164">
        <v>2</v>
      </c>
      <c r="D9" s="141">
        <f t="shared" si="0"/>
        <v>20330.669301680471</v>
      </c>
      <c r="E9" s="141">
        <f>'FY11 sampling by SU'!O5</f>
        <v>142673</v>
      </c>
      <c r="F9" s="141">
        <f>'FY11 sampling by SU'!N5</f>
        <v>38467.589999999997</v>
      </c>
      <c r="G9" s="141">
        <f>'FY11 sampling by SU'!P5</f>
        <v>14556</v>
      </c>
      <c r="H9" s="141">
        <f>'FY11 sampling by SU'!R5</f>
        <v>12019.225794765282</v>
      </c>
      <c r="I9" s="141">
        <f>'FY11 sampling by SU'!Q5</f>
        <v>3896.28</v>
      </c>
      <c r="J9" s="141">
        <f>'FY11 reports by SU'!P11</f>
        <v>101827.36489430768</v>
      </c>
      <c r="L9" s="129">
        <f t="shared" si="1"/>
        <v>333770.12999075343</v>
      </c>
    </row>
    <row r="10" spans="1:13">
      <c r="A10" s="125" t="s">
        <v>154</v>
      </c>
      <c r="B10" s="125" t="s">
        <v>347</v>
      </c>
      <c r="C10" s="164">
        <v>2</v>
      </c>
      <c r="D10" s="141">
        <f t="shared" si="0"/>
        <v>0</v>
      </c>
      <c r="E10" s="141">
        <f>'FY11 sampling by SU'!O9</f>
        <v>0</v>
      </c>
      <c r="F10" s="141">
        <f>'FY11 sampling by SU'!N9</f>
        <v>0</v>
      </c>
      <c r="G10" s="445">
        <v>0</v>
      </c>
      <c r="H10" s="141">
        <f>'FY11 sampling by SU'!R9</f>
        <v>0</v>
      </c>
      <c r="I10" s="141">
        <f>'FY11 sampling by SU'!Q9</f>
        <v>0</v>
      </c>
      <c r="J10" s="141">
        <v>0</v>
      </c>
      <c r="L10" s="129">
        <f t="shared" si="1"/>
        <v>0</v>
      </c>
    </row>
    <row r="11" spans="1:13">
      <c r="A11" s="125" t="s">
        <v>253</v>
      </c>
      <c r="B11" s="125" t="s">
        <v>348</v>
      </c>
      <c r="C11" s="164">
        <v>2</v>
      </c>
      <c r="D11" s="141">
        <f t="shared" si="0"/>
        <v>12471.605838067653</v>
      </c>
      <c r="E11" s="141">
        <f>'FY11 sampling by SU'!O28</f>
        <v>100380</v>
      </c>
      <c r="F11" s="141">
        <f>'FY11 sampling by SU'!N28</f>
        <v>13634.03</v>
      </c>
      <c r="G11" s="141">
        <f>'FY11 sampling by SU'!P28</f>
        <v>51741</v>
      </c>
      <c r="H11" s="141">
        <f>'FY11 sampling by SU'!R28</f>
        <v>14167.077840902051</v>
      </c>
      <c r="I11" s="141">
        <f>'FY11 sampling by SU'!Q28</f>
        <v>3896.28</v>
      </c>
      <c r="J11" s="141">
        <v>0</v>
      </c>
      <c r="L11" s="129">
        <f t="shared" si="1"/>
        <v>196289.99367896971</v>
      </c>
    </row>
    <row r="12" spans="1:13">
      <c r="A12" s="125" t="s">
        <v>286</v>
      </c>
      <c r="B12" s="125" t="s">
        <v>349</v>
      </c>
      <c r="C12" s="164">
        <v>2</v>
      </c>
      <c r="D12" s="141">
        <f t="shared" si="0"/>
        <v>8326.4349756662414</v>
      </c>
      <c r="E12" s="141">
        <f>'FY11 sampling by SU'!O36</f>
        <v>81779</v>
      </c>
      <c r="F12" s="141">
        <f>'FY11 sampling by SU'!N36</f>
        <v>17710.450000000004</v>
      </c>
      <c r="G12" s="141">
        <f>'FY11 sampling by SU'!P36</f>
        <v>16456</v>
      </c>
      <c r="H12" s="141">
        <f>'FY11 sampling by SU'!R36</f>
        <v>12784.133008883227</v>
      </c>
      <c r="I12" s="141">
        <f>'FY11 sampling by SU'!Q36</f>
        <v>3896.28</v>
      </c>
      <c r="J12" s="141">
        <v>0</v>
      </c>
      <c r="L12" s="129">
        <f t="shared" si="1"/>
        <v>140952.29798454946</v>
      </c>
    </row>
    <row r="13" spans="1:13">
      <c r="A13" s="125" t="s">
        <v>297</v>
      </c>
      <c r="B13" s="125" t="s">
        <v>349</v>
      </c>
      <c r="C13" s="164">
        <v>2</v>
      </c>
      <c r="D13" s="141">
        <f t="shared" si="0"/>
        <v>7765.5749999999998</v>
      </c>
      <c r="E13" s="141">
        <f>'FY11 sampling by SU'!O39</f>
        <v>103541</v>
      </c>
      <c r="F13" s="141">
        <f>'FY11 sampling by SU'!N39</f>
        <v>13634.03</v>
      </c>
      <c r="G13" s="141">
        <f>'FY11 sampling by SU'!P39</f>
        <v>0</v>
      </c>
      <c r="H13" s="141">
        <f>'FY11 sampling by SU'!R39</f>
        <v>0</v>
      </c>
      <c r="I13" s="141">
        <f>'FY11 sampling by SU'!Q39</f>
        <v>0</v>
      </c>
      <c r="J13" s="141">
        <v>0</v>
      </c>
      <c r="L13" s="129">
        <f t="shared" si="1"/>
        <v>124940.605</v>
      </c>
    </row>
    <row r="14" spans="1:13">
      <c r="A14" s="125" t="s">
        <v>350</v>
      </c>
      <c r="B14" s="125" t="s">
        <v>349</v>
      </c>
      <c r="C14" s="164">
        <v>2</v>
      </c>
      <c r="D14" s="141">
        <f t="shared" si="0"/>
        <v>27456.28620935763</v>
      </c>
      <c r="E14" s="141">
        <f>'FY11 sampling by SU'!O40</f>
        <v>142415</v>
      </c>
      <c r="F14" s="141">
        <f>'FY11 sampling by SU'!N40</f>
        <v>17406.780000000002</v>
      </c>
      <c r="G14" s="141">
        <f>'FY11 sampling by SU'!P40</f>
        <v>16552</v>
      </c>
      <c r="H14" s="141">
        <f>'FY11 sampling by SU'!R40</f>
        <v>0</v>
      </c>
      <c r="I14" s="141">
        <f>'FY11 sampling by SU'!Q40</f>
        <v>0</v>
      </c>
      <c r="J14" s="142">
        <f>'FY11 reports by SU'!P91+'MRB lead scientists'!H3</f>
        <v>207116.8161247684</v>
      </c>
      <c r="L14" s="129">
        <f t="shared" si="1"/>
        <v>410946.88233412604</v>
      </c>
      <c r="M14" s="129">
        <f>SUM(L8:L14)</f>
        <v>1516212.4811903201</v>
      </c>
    </row>
    <row r="15" spans="1:13">
      <c r="A15" s="169" t="s">
        <v>194</v>
      </c>
      <c r="B15" s="169" t="s">
        <v>344</v>
      </c>
      <c r="C15" s="170">
        <v>3</v>
      </c>
      <c r="D15" s="171">
        <f t="shared" si="0"/>
        <v>18077.688779746393</v>
      </c>
      <c r="E15" s="171">
        <f>'FY11 sampling by SU'!O15</f>
        <v>197969</v>
      </c>
      <c r="F15" s="171">
        <f>'FY11 sampling by SU'!N15</f>
        <v>37504.050000000003</v>
      </c>
      <c r="G15" s="171">
        <f>'FY11 sampling by SU'!P15</f>
        <v>12491</v>
      </c>
      <c r="H15" s="171">
        <f>'FY11 sampling by SU'!R15</f>
        <v>30575.850396618589</v>
      </c>
      <c r="I15" s="171">
        <f>'FY11 sampling by SU'!Q15</f>
        <v>7792.56</v>
      </c>
      <c r="J15" s="141">
        <f>'FY11 reports by SU'!P110</f>
        <v>0</v>
      </c>
      <c r="L15" s="129">
        <f t="shared" si="1"/>
        <v>304410.149176365</v>
      </c>
    </row>
    <row r="16" spans="1:13">
      <c r="A16" s="125" t="s">
        <v>27</v>
      </c>
      <c r="B16" s="125" t="s">
        <v>344</v>
      </c>
      <c r="C16" s="164">
        <v>3</v>
      </c>
      <c r="D16" s="141">
        <f t="shared" si="0"/>
        <v>26469.204095202833</v>
      </c>
      <c r="E16" s="141">
        <f>'FY11 sampling by SU'!O17</f>
        <v>71861</v>
      </c>
      <c r="F16" s="141">
        <f>'FY11 sampling by SU'!N17</f>
        <v>20679.309999999998</v>
      </c>
      <c r="G16" s="141">
        <f>'FY11 sampling by SU'!P17</f>
        <v>14076</v>
      </c>
      <c r="H16" s="141">
        <f>'FY11 sampling by SU'!R17</f>
        <v>25552.72126937113</v>
      </c>
      <c r="I16" s="141">
        <f>'FY11 sampling by SU'!Q17</f>
        <v>7792.56</v>
      </c>
      <c r="J16" s="142">
        <f>'FY11 reports by SU'!P119+'MRB lead scientists'!H4</f>
        <v>241433</v>
      </c>
      <c r="L16" s="129">
        <f t="shared" si="1"/>
        <v>407863.79536457395</v>
      </c>
    </row>
    <row r="17" spans="1:13">
      <c r="A17" s="125" t="s">
        <v>25</v>
      </c>
      <c r="B17" s="125" t="s">
        <v>345</v>
      </c>
      <c r="C17" s="164">
        <v>3</v>
      </c>
      <c r="D17" s="141">
        <f t="shared" si="0"/>
        <v>10818.866740309326</v>
      </c>
      <c r="E17" s="141">
        <f>'FY11 sampling by SU'!O20</f>
        <v>93746</v>
      </c>
      <c r="F17" s="141">
        <f>'FY11 sampling by SU'!N20</f>
        <v>19474.160000000003</v>
      </c>
      <c r="G17" s="141">
        <f>'FY11 sampling by SU'!P20</f>
        <v>16249</v>
      </c>
      <c r="H17" s="141">
        <f>'FY11 sampling by SU'!R20</f>
        <v>34256.556537457684</v>
      </c>
      <c r="I17" s="141">
        <f>'FY11 sampling by SU'!Q20</f>
        <v>7792.56</v>
      </c>
      <c r="J17" s="141">
        <f>'FY11 reports by SU'!P39</f>
        <v>0</v>
      </c>
      <c r="L17" s="129">
        <f t="shared" si="1"/>
        <v>182337.143277767</v>
      </c>
    </row>
    <row r="18" spans="1:13">
      <c r="A18" s="125" t="s">
        <v>12</v>
      </c>
      <c r="B18" s="125" t="s">
        <v>345</v>
      </c>
      <c r="C18" s="164">
        <v>3</v>
      </c>
      <c r="D18" s="141">
        <f t="shared" si="0"/>
        <v>0</v>
      </c>
      <c r="E18" s="141">
        <f>'FY11 sampling by SU'!O22</f>
        <v>0</v>
      </c>
      <c r="F18" s="141">
        <f>'FY11 sampling by SU'!N22</f>
        <v>0</v>
      </c>
      <c r="G18" s="141">
        <f>'FY11 sampling by SU'!P22</f>
        <v>0</v>
      </c>
      <c r="H18" s="141">
        <f>'FY11 sampling by SU'!R22</f>
        <v>0</v>
      </c>
      <c r="I18" s="141">
        <f>'FY11 sampling by SU'!Q22</f>
        <v>0</v>
      </c>
      <c r="J18" s="141">
        <f>'FY11 reports by SU'!P46</f>
        <v>0</v>
      </c>
      <c r="L18" s="129">
        <f t="shared" si="1"/>
        <v>0</v>
      </c>
    </row>
    <row r="19" spans="1:13">
      <c r="A19" s="125" t="s">
        <v>28</v>
      </c>
      <c r="B19" s="125" t="s">
        <v>346</v>
      </c>
      <c r="C19" s="164">
        <v>3</v>
      </c>
      <c r="D19" s="141">
        <f t="shared" si="0"/>
        <v>9351.4484610623422</v>
      </c>
      <c r="E19" s="141">
        <f>'FY11 sampling by SU'!O42</f>
        <v>106118</v>
      </c>
      <c r="F19" s="141">
        <f>'FY11 sampling by SU'!N42</f>
        <v>25531.780000000002</v>
      </c>
      <c r="G19" s="141">
        <f>'FY11 sampling by SU'!P42</f>
        <v>0</v>
      </c>
      <c r="H19" s="141">
        <f>'FY11 sampling by SU'!R42</f>
        <v>18567.979480831244</v>
      </c>
      <c r="I19" s="141">
        <f>'FY11 sampling by SU'!Q42</f>
        <v>3896.28</v>
      </c>
      <c r="J19" s="141">
        <f>'FY11 reports by SU'!P101</f>
        <v>0</v>
      </c>
      <c r="L19" s="129">
        <f t="shared" si="1"/>
        <v>163465.4879418936</v>
      </c>
      <c r="M19" s="129"/>
    </row>
    <row r="20" spans="1:13">
      <c r="A20" s="125" t="s">
        <v>41</v>
      </c>
      <c r="B20" s="125" t="s">
        <v>353</v>
      </c>
      <c r="C20" s="164">
        <v>3</v>
      </c>
      <c r="D20" s="141">
        <f t="shared" si="0"/>
        <v>17445.372434521261</v>
      </c>
      <c r="E20" s="141">
        <f>'FY11 sampling by SU'!O18</f>
        <v>182603</v>
      </c>
      <c r="F20" s="141">
        <f>'FY11 sampling by SU'!N18</f>
        <v>48839.64</v>
      </c>
      <c r="G20" s="141">
        <f>'FY11 sampling by SU'!P18</f>
        <v>23474</v>
      </c>
      <c r="H20" s="141">
        <f>'FY11 sampling by SU'!R18</f>
        <v>26527.965793616801</v>
      </c>
      <c r="I20" s="141">
        <f>'FY11 sampling by SU'!Q18</f>
        <v>7792.56</v>
      </c>
      <c r="J20" s="141">
        <f>'FY11 reports by SU'!P29</f>
        <v>0</v>
      </c>
      <c r="L20" s="129">
        <f t="shared" si="1"/>
        <v>306682.53822813806</v>
      </c>
      <c r="M20" s="129"/>
    </row>
    <row r="21" spans="1:13">
      <c r="A21" s="125" t="s">
        <v>29</v>
      </c>
      <c r="B21" s="125" t="s">
        <v>353</v>
      </c>
      <c r="C21" s="164">
        <v>3</v>
      </c>
      <c r="D21" s="141">
        <f t="shared" si="0"/>
        <v>10543.35</v>
      </c>
      <c r="E21" s="141">
        <f>'FY11 sampling by SU'!O30</f>
        <v>104488</v>
      </c>
      <c r="F21" s="141">
        <f>'FY11 sampling by SU'!N30</f>
        <v>20604.03</v>
      </c>
      <c r="G21" s="141">
        <f>'FY11 sampling by SU'!P30</f>
        <v>36090</v>
      </c>
      <c r="H21" s="141">
        <f>'FY11 sampling by SU'!R30</f>
        <v>0</v>
      </c>
      <c r="I21" s="141">
        <f>'FY11 sampling by SU'!Q30</f>
        <v>0</v>
      </c>
      <c r="J21" s="141">
        <f>'FY11 reports by SU'!P104</f>
        <v>0</v>
      </c>
      <c r="L21" s="129">
        <f t="shared" si="1"/>
        <v>171725.38</v>
      </c>
      <c r="M21" s="129">
        <f>SUM(L15:L21)</f>
        <v>1536484.4939887375</v>
      </c>
    </row>
    <row r="22" spans="1:13">
      <c r="A22" s="169" t="s">
        <v>34</v>
      </c>
      <c r="B22" s="169" t="s">
        <v>352</v>
      </c>
      <c r="C22" s="170">
        <v>4</v>
      </c>
      <c r="D22" s="171">
        <f t="shared" si="0"/>
        <v>13225.980239389515</v>
      </c>
      <c r="E22" s="171">
        <f>'FY11 sampling by SU'!O7</f>
        <v>138333</v>
      </c>
      <c r="F22" s="171">
        <f>'FY11 sampling by SU'!N7</f>
        <v>35750.130000000005</v>
      </c>
      <c r="G22" s="171">
        <f>'FY11 sampling by SU'!P7</f>
        <v>12093</v>
      </c>
      <c r="H22" s="171">
        <f>'FY11 sampling by SU'!R7</f>
        <v>25920.40319186022</v>
      </c>
      <c r="I22" s="171">
        <f>'FY11 sampling by SU'!Q7</f>
        <v>3896.28</v>
      </c>
      <c r="J22" s="171">
        <f>'FY11 reports by SU'!P20</f>
        <v>0</v>
      </c>
      <c r="L22" s="129">
        <f t="shared" si="1"/>
        <v>229218.79343124974</v>
      </c>
    </row>
    <row r="23" spans="1:13">
      <c r="A23" s="125" t="s">
        <v>32</v>
      </c>
      <c r="B23" s="125" t="s">
        <v>352</v>
      </c>
      <c r="C23" s="164">
        <v>4</v>
      </c>
      <c r="D23" s="141">
        <f t="shared" si="0"/>
        <v>7365.0299477597009</v>
      </c>
      <c r="E23" s="141">
        <f>'FY11 sampling by SU'!O13</f>
        <v>84652</v>
      </c>
      <c r="F23" s="141">
        <f>'FY11 sampling by SU'!N13</f>
        <v>24165.07</v>
      </c>
      <c r="G23" s="141">
        <f>'FY11 sampling by SU'!P13</f>
        <v>0</v>
      </c>
      <c r="H23" s="141">
        <f>'FY11 sampling by SU'!R13</f>
        <v>13548.399303462669</v>
      </c>
      <c r="I23" s="141">
        <f>'FY11 sampling by SU'!Q13</f>
        <v>3896.28</v>
      </c>
      <c r="J23" s="141">
        <f>'FY11 reports by SU'!P86</f>
        <v>0</v>
      </c>
      <c r="L23" s="129">
        <f t="shared" si="1"/>
        <v>133626.77925122238</v>
      </c>
    </row>
    <row r="24" spans="1:13">
      <c r="A24" s="125" t="s">
        <v>33</v>
      </c>
      <c r="B24" s="125" t="s">
        <v>354</v>
      </c>
      <c r="C24" s="164">
        <v>4</v>
      </c>
      <c r="D24" s="141">
        <f t="shared" si="0"/>
        <v>6927.5117968329769</v>
      </c>
      <c r="E24" s="141">
        <f>'FY11 sampling by SU'!O43</f>
        <v>78940</v>
      </c>
      <c r="F24" s="141">
        <f>'FY11 sampling by SU'!N43</f>
        <v>7516.85</v>
      </c>
      <c r="G24" s="141">
        <f>'FY11 sampling by SU'!P43</f>
        <v>0</v>
      </c>
      <c r="H24" s="141">
        <f>'FY11 sampling by SU'!R43</f>
        <v>13426.823957773027</v>
      </c>
      <c r="I24" s="141">
        <f>'FY11 sampling by SU'!Q43</f>
        <v>3896.28</v>
      </c>
      <c r="J24" s="142">
        <f>'FY11 reports by SU'!P122</f>
        <v>0</v>
      </c>
      <c r="L24" s="129">
        <f t="shared" si="1"/>
        <v>110707.465754606</v>
      </c>
      <c r="M24" s="129">
        <f>SUM(L22:L24) +J47</f>
        <v>513528.03843707812</v>
      </c>
    </row>
    <row r="25" spans="1:13">
      <c r="A25" s="169" t="s">
        <v>37</v>
      </c>
      <c r="B25" s="169" t="s">
        <v>348</v>
      </c>
      <c r="C25" s="170">
        <v>5</v>
      </c>
      <c r="D25" s="171">
        <f t="shared" si="0"/>
        <v>12788.025</v>
      </c>
      <c r="E25" s="171">
        <f>'FY11 sampling by SU'!O23</f>
        <v>81124</v>
      </c>
      <c r="F25" s="171">
        <f>'FY11 sampling by SU'!N23</f>
        <v>21535.360000000001</v>
      </c>
      <c r="G25" s="171">
        <f>'FY11 sampling by SU'!P23</f>
        <v>0</v>
      </c>
      <c r="H25" s="171">
        <f>'FY11 sampling by SU'!R23</f>
        <v>0</v>
      </c>
      <c r="I25" s="171">
        <f>'FY11 sampling by SU'!Q23</f>
        <v>0</v>
      </c>
      <c r="J25" s="172">
        <f>'FY11 reports by SU'!P49</f>
        <v>89383</v>
      </c>
      <c r="L25" s="129">
        <f t="shared" si="1"/>
        <v>204830.38500000001</v>
      </c>
      <c r="M25" s="129"/>
    </row>
    <row r="26" spans="1:13">
      <c r="A26" s="125" t="s">
        <v>44</v>
      </c>
      <c r="B26" s="125" t="s">
        <v>352</v>
      </c>
      <c r="C26" s="164">
        <v>5</v>
      </c>
      <c r="D26" s="141">
        <f t="shared" si="0"/>
        <v>29160.042250355316</v>
      </c>
      <c r="E26" s="141">
        <f>'FY11 sampling by SU'!O14</f>
        <v>215618</v>
      </c>
      <c r="F26" s="141">
        <f>'FY11 sampling by SU'!N14</f>
        <v>29199.790000000005</v>
      </c>
      <c r="G26" s="141">
        <f>'FY11 sampling by SU'!P14</f>
        <v>0</v>
      </c>
      <c r="H26" s="141">
        <f>'FY11 sampling by SU'!R14</f>
        <v>31853.563338070911</v>
      </c>
      <c r="I26" s="141">
        <f>'FY11 sampling by SU'!Q14</f>
        <v>7792.56</v>
      </c>
      <c r="J26" s="141">
        <f>'FY11 reports by SU'!P95+'MRB lead scientists'!H6</f>
        <v>141329</v>
      </c>
      <c r="L26" s="129">
        <f t="shared" si="1"/>
        <v>454952.95558842627</v>
      </c>
      <c r="M26" s="129"/>
    </row>
    <row r="27" spans="1:13">
      <c r="A27" s="125" t="s">
        <v>35</v>
      </c>
      <c r="B27" s="125" t="s">
        <v>353</v>
      </c>
      <c r="C27" s="164">
        <v>5</v>
      </c>
      <c r="D27" s="141">
        <f t="shared" si="0"/>
        <v>10583.406837521372</v>
      </c>
      <c r="E27" s="141">
        <f>'FY11 sampling by SU'!O24</f>
        <v>96508</v>
      </c>
      <c r="F27" s="141">
        <f>'FY11 sampling by SU'!N24</f>
        <v>11990.54</v>
      </c>
      <c r="G27" s="141">
        <f>'FY11 sampling by SU'!P24</f>
        <v>14800</v>
      </c>
      <c r="H27" s="141">
        <f>'FY11 sampling by SU'!R24</f>
        <v>29804.091166951624</v>
      </c>
      <c r="I27" s="141">
        <f>'FY11 sampling by SU'!Q24</f>
        <v>7792.56</v>
      </c>
      <c r="J27" s="142">
        <f>'FY11 reports by SU'!P59</f>
        <v>0</v>
      </c>
      <c r="L27" s="129">
        <f t="shared" si="1"/>
        <v>171478.59800447299</v>
      </c>
      <c r="M27" s="129"/>
    </row>
    <row r="28" spans="1:13">
      <c r="A28" s="125" t="s">
        <v>38</v>
      </c>
      <c r="B28" s="125" t="s">
        <v>353</v>
      </c>
      <c r="C28" s="164">
        <v>5</v>
      </c>
      <c r="D28" s="141">
        <f t="shared" si="0"/>
        <v>1633.0570581446307</v>
      </c>
      <c r="E28" s="141">
        <f>'FY11 sampling by SU'!O29</f>
        <v>0</v>
      </c>
      <c r="F28" s="141">
        <f>'FY11 sampling by SU'!N29</f>
        <v>0</v>
      </c>
      <c r="G28" s="141">
        <f>'FY11 sampling by SU'!P29</f>
        <v>0</v>
      </c>
      <c r="H28" s="141">
        <f>'FY11 sampling by SU'!R29</f>
        <v>21774.094108595076</v>
      </c>
      <c r="I28" s="141">
        <f>'FY11 sampling by SU'!Q29</f>
        <v>3896.28</v>
      </c>
      <c r="J28" s="141">
        <v>0</v>
      </c>
      <c r="L28" s="129">
        <f t="shared" si="1"/>
        <v>27303.431166739705</v>
      </c>
      <c r="M28" s="129"/>
    </row>
    <row r="29" spans="1:13">
      <c r="A29" s="125" t="s">
        <v>39</v>
      </c>
      <c r="B29" s="125" t="s">
        <v>354</v>
      </c>
      <c r="C29" s="164">
        <v>5</v>
      </c>
      <c r="D29" s="141">
        <f t="shared" si="0"/>
        <v>10766.090061714049</v>
      </c>
      <c r="E29" s="141">
        <f>'FY11 sampling by SU'!O32</f>
        <v>132765</v>
      </c>
      <c r="F29" s="141">
        <f>'FY11 sampling by SU'!N32</f>
        <v>15960.48</v>
      </c>
      <c r="G29" s="141">
        <f>'FY11 sampling by SU'!P32</f>
        <v>0</v>
      </c>
      <c r="H29" s="141">
        <f>'FY11 sampling by SU'!R32</f>
        <v>10782.867489520657</v>
      </c>
      <c r="I29" s="141">
        <f>'FY11 sampling by SU'!Q32</f>
        <v>3896.28</v>
      </c>
      <c r="J29" s="141">
        <f>'FY11 reports by SU'!P4</f>
        <v>0</v>
      </c>
      <c r="L29" s="129">
        <f t="shared" si="1"/>
        <v>174170.71755123473</v>
      </c>
      <c r="M29" s="129">
        <f>SUM(L25:L29)</f>
        <v>1032736.0873108737</v>
      </c>
    </row>
    <row r="30" spans="1:13">
      <c r="A30" s="169" t="s">
        <v>53</v>
      </c>
      <c r="B30" s="169" t="s">
        <v>353</v>
      </c>
      <c r="C30" s="170">
        <v>6</v>
      </c>
      <c r="D30" s="171">
        <f t="shared" si="0"/>
        <v>6830.5154262656361</v>
      </c>
      <c r="E30" s="171">
        <f>'FY11 sampling by SU'!O26</f>
        <v>76958</v>
      </c>
      <c r="F30" s="171">
        <f>'FY11 sampling by SU'!N26</f>
        <v>11124.61</v>
      </c>
      <c r="G30" s="171">
        <f>'FY11 sampling by SU'!P26</f>
        <v>0</v>
      </c>
      <c r="H30" s="171">
        <f>'FY11 sampling by SU'!R26</f>
        <v>14115.539016875155</v>
      </c>
      <c r="I30" s="171">
        <f>'FY11 sampling by SU'!Q26</f>
        <v>3896.28</v>
      </c>
      <c r="J30" s="171">
        <f>'FY11 reports by SU'!P68</f>
        <v>0</v>
      </c>
      <c r="L30" s="129">
        <f t="shared" si="1"/>
        <v>112924.94444314079</v>
      </c>
      <c r="M30" s="129"/>
    </row>
    <row r="31" spans="1:13">
      <c r="A31" s="125" t="s">
        <v>304</v>
      </c>
      <c r="B31" s="125" t="s">
        <v>354</v>
      </c>
      <c r="C31" s="164">
        <v>6</v>
      </c>
      <c r="D31" s="141">
        <f t="shared" si="0"/>
        <v>0</v>
      </c>
      <c r="E31" s="141">
        <f>'FY11 sampling by SU'!O41</f>
        <v>0</v>
      </c>
      <c r="F31" s="141">
        <f>'FY11 sampling by SU'!N41</f>
        <v>0</v>
      </c>
      <c r="G31" s="141">
        <f>'FY11 sampling by SU'!P41</f>
        <v>0</v>
      </c>
      <c r="H31" s="141">
        <f>'FY11 sampling by SU'!R41</f>
        <v>0</v>
      </c>
      <c r="I31" s="141">
        <f>'FY11 sampling by SU'!Q41</f>
        <v>0</v>
      </c>
      <c r="J31" s="141">
        <f>'FY11 reports by SU'!P98</f>
        <v>0</v>
      </c>
      <c r="L31" s="129">
        <f t="shared" si="1"/>
        <v>0</v>
      </c>
      <c r="M31" s="129"/>
    </row>
    <row r="32" spans="1:13">
      <c r="A32" s="125" t="s">
        <v>54</v>
      </c>
      <c r="B32" s="125" t="s">
        <v>355</v>
      </c>
      <c r="C32" s="164">
        <v>6</v>
      </c>
      <c r="D32" s="141">
        <f t="shared" si="0"/>
        <v>4487.0249999999996</v>
      </c>
      <c r="E32" s="141">
        <f>'FY11 sampling by SU'!O10</f>
        <v>59827</v>
      </c>
      <c r="F32" s="141">
        <f>'FY11 sampling by SU'!N10</f>
        <v>20209.309999999998</v>
      </c>
      <c r="G32" s="141">
        <f>'FY11 sampling by SU'!P10</f>
        <v>0</v>
      </c>
      <c r="H32" s="141">
        <f>'FY11 sampling by SU'!R10</f>
        <v>0</v>
      </c>
      <c r="I32" s="141">
        <f>'FY11 sampling by SU'!Q10</f>
        <v>0</v>
      </c>
      <c r="J32" s="141">
        <f>'FY11 reports by SU'!P56</f>
        <v>0</v>
      </c>
      <c r="L32" s="129">
        <f t="shared" si="1"/>
        <v>84523.334999999992</v>
      </c>
      <c r="M32" s="129"/>
    </row>
    <row r="33" spans="1:14">
      <c r="A33" s="125" t="s">
        <v>277</v>
      </c>
      <c r="B33" s="125" t="s">
        <v>357</v>
      </c>
      <c r="C33" s="164">
        <v>6</v>
      </c>
      <c r="D33" s="141">
        <f t="shared" si="0"/>
        <v>6242.0682083655738</v>
      </c>
      <c r="E33" s="141">
        <f>'FY11 sampling by SU'!O33</f>
        <v>27184</v>
      </c>
      <c r="F33" s="141">
        <f>'FY11 sampling by SU'!N33</f>
        <v>2936.6800000000003</v>
      </c>
      <c r="G33" s="141">
        <f>'FY11 sampling by SU'!P33</f>
        <v>0</v>
      </c>
      <c r="H33" s="141">
        <f>'FY11 sampling by SU'!R33</f>
        <v>10824.576111540991</v>
      </c>
      <c r="I33" s="141">
        <f>'FY11 sampling by SU'!Q33</f>
        <v>3896.28</v>
      </c>
      <c r="J33" s="141">
        <f>'FY11 reports by SU'!P14</f>
        <v>45219</v>
      </c>
      <c r="L33" s="129">
        <f t="shared" si="1"/>
        <v>96302.604319906561</v>
      </c>
      <c r="M33" s="129"/>
    </row>
    <row r="34" spans="1:14">
      <c r="A34" s="125" t="s">
        <v>52</v>
      </c>
      <c r="B34" s="125" t="s">
        <v>357</v>
      </c>
      <c r="C34" s="164">
        <v>6</v>
      </c>
      <c r="D34" s="141">
        <f t="shared" si="0"/>
        <v>19474.85482806955</v>
      </c>
      <c r="E34" s="141">
        <f>'FY11 sampling by SU'!O35</f>
        <v>53573</v>
      </c>
      <c r="F34" s="141">
        <f>'FY11 sampling by SU'!N35</f>
        <v>10681.92</v>
      </c>
      <c r="G34" s="141">
        <f>'FY11 sampling by SU'!P35</f>
        <v>15854</v>
      </c>
      <c r="H34" s="141">
        <f>'FY11 sampling by SU'!R35</f>
        <v>20502.731040927345</v>
      </c>
      <c r="I34" s="141">
        <f>'FY11 sampling by SU'!Q35</f>
        <v>7792.56</v>
      </c>
      <c r="J34" s="142">
        <f>'FY11 reports by SU'!P33+'MRB lead scientists'!H7</f>
        <v>169735</v>
      </c>
      <c r="L34" s="129">
        <f t="shared" si="1"/>
        <v>297614.0658689969</v>
      </c>
      <c r="M34" s="129">
        <f>SUM(L30:L34)</f>
        <v>591364.94963204418</v>
      </c>
    </row>
    <row r="35" spans="1:14">
      <c r="A35" s="169" t="s">
        <v>77</v>
      </c>
      <c r="B35" s="169" t="s">
        <v>355</v>
      </c>
      <c r="C35" s="170">
        <v>7</v>
      </c>
      <c r="D35" s="171">
        <f t="shared" si="0"/>
        <v>3509.4762767765624</v>
      </c>
      <c r="E35" s="171">
        <f>'FY11 sampling by SU'!O6</f>
        <v>0</v>
      </c>
      <c r="F35" s="171">
        <f>'FY11 sampling by SU'!N6</f>
        <v>0</v>
      </c>
      <c r="G35" s="171">
        <f>'FY11 sampling by SU'!P6</f>
        <v>30886</v>
      </c>
      <c r="H35" s="171">
        <f>'FY11 sampling by SU'!R6</f>
        <v>15907.017023687498</v>
      </c>
      <c r="I35" s="171">
        <f>'FY11 sampling by SU'!Q6</f>
        <v>3896.28</v>
      </c>
      <c r="J35" s="171">
        <f>'FY11 reports by SU'!P17</f>
        <v>0</v>
      </c>
      <c r="L35" s="129">
        <f t="shared" si="1"/>
        <v>54198.773300464061</v>
      </c>
      <c r="M35" s="129"/>
    </row>
    <row r="36" spans="1:14">
      <c r="A36" s="125" t="s">
        <v>200</v>
      </c>
      <c r="B36" s="125" t="s">
        <v>355</v>
      </c>
      <c r="C36" s="164">
        <v>7</v>
      </c>
      <c r="D36" s="141">
        <f t="shared" si="0"/>
        <v>30943.071249940724</v>
      </c>
      <c r="E36" s="141">
        <f>'FY11 sampling by SU'!O16</f>
        <v>163612</v>
      </c>
      <c r="F36" s="141">
        <f>'FY11 sampling by SU'!N16</f>
        <v>38138.28</v>
      </c>
      <c r="G36" s="141">
        <f>'FY11 sampling by SU'!P16</f>
        <v>37747</v>
      </c>
      <c r="H36" s="141">
        <f>'FY11 sampling by SU'!R16</f>
        <v>21490.283332542997</v>
      </c>
      <c r="I36" s="141">
        <f>'FY11 sampling by SU'!Q16</f>
        <v>7792.56</v>
      </c>
      <c r="J36" s="142">
        <f>'FY11 reports by SU'!P114+'MRB lead scientists'!H8</f>
        <v>189725</v>
      </c>
      <c r="L36" s="129">
        <f t="shared" si="1"/>
        <v>489448.19458248367</v>
      </c>
      <c r="M36" s="129"/>
    </row>
    <row r="37" spans="1:14">
      <c r="A37" s="125" t="s">
        <v>242</v>
      </c>
      <c r="B37" s="125" t="s">
        <v>356</v>
      </c>
      <c r="C37" s="164">
        <v>7</v>
      </c>
      <c r="D37" s="141">
        <f t="shared" si="0"/>
        <v>7284.970895192776</v>
      </c>
      <c r="E37" s="141">
        <f>'FY11 sampling by SU'!O25</f>
        <v>61400</v>
      </c>
      <c r="F37" s="141">
        <f>'FY11 sampling by SU'!N25</f>
        <v>13634.03</v>
      </c>
      <c r="G37" s="141">
        <f>'FY11 sampling by SU'!P25</f>
        <v>14788</v>
      </c>
      <c r="H37" s="141">
        <f>'FY11 sampling by SU'!R25</f>
        <v>20944.945269237003</v>
      </c>
      <c r="I37" s="141">
        <f>'FY11 sampling by SU'!Q25</f>
        <v>7792.56</v>
      </c>
      <c r="J37" s="141">
        <f>'FY11 reports by SU'!P65</f>
        <v>0</v>
      </c>
      <c r="L37" s="129">
        <f t="shared" si="1"/>
        <v>125844.50616442977</v>
      </c>
      <c r="M37" s="129"/>
    </row>
    <row r="38" spans="1:14">
      <c r="A38" s="125" t="s">
        <v>55</v>
      </c>
      <c r="B38" s="125" t="s">
        <v>356</v>
      </c>
      <c r="C38" s="164">
        <v>7</v>
      </c>
      <c r="D38" s="141">
        <f t="shared" si="0"/>
        <v>6132.5249999999996</v>
      </c>
      <c r="E38" s="141">
        <f>'FY11 sampling by SU'!O31</f>
        <v>48019</v>
      </c>
      <c r="F38" s="141">
        <f>'FY11 sampling by SU'!N31</f>
        <v>7516.85</v>
      </c>
      <c r="G38" s="141">
        <f>'FY11 sampling by SU'!P31</f>
        <v>33748</v>
      </c>
      <c r="H38" s="141">
        <f>'FY11 sampling by SU'!R31</f>
        <v>0</v>
      </c>
      <c r="I38" s="141">
        <f>'FY11 sampling by SU'!Q31</f>
        <v>0</v>
      </c>
      <c r="J38" s="141">
        <f>'FY11 reports by SU'!P107</f>
        <v>0</v>
      </c>
      <c r="L38" s="129">
        <f t="shared" si="1"/>
        <v>95416.375</v>
      </c>
      <c r="M38" s="129">
        <f>SUM(L35:L38)</f>
        <v>764907.84904737747</v>
      </c>
    </row>
    <row r="39" spans="1:14">
      <c r="A39" s="169" t="s">
        <v>45</v>
      </c>
      <c r="B39" s="169" t="s">
        <v>355</v>
      </c>
      <c r="C39" s="170">
        <v>8</v>
      </c>
      <c r="D39" s="171">
        <f t="shared" si="0"/>
        <v>32396.13403034833</v>
      </c>
      <c r="E39" s="171">
        <f>'FY11 sampling by SU'!O12</f>
        <v>100070</v>
      </c>
      <c r="F39" s="171">
        <f>'FY11 sampling by SU'!N12</f>
        <v>24824.940000000002</v>
      </c>
      <c r="G39" s="171">
        <f>'FY11 sampling by SU'!P12</f>
        <v>18218</v>
      </c>
      <c r="H39" s="171">
        <f>'FY11 sampling by SU'!R12</f>
        <v>26489.453737977798</v>
      </c>
      <c r="I39" s="171">
        <f>'FY11 sampling by SU'!Q12</f>
        <v>7792.56</v>
      </c>
      <c r="J39" s="171">
        <f>'FY11 reports by SU'!P80+'MRB lead scientists'!H9</f>
        <v>287171</v>
      </c>
      <c r="L39" s="129">
        <f t="shared" si="1"/>
        <v>496962.08776832616</v>
      </c>
    </row>
    <row r="40" spans="1:14">
      <c r="A40" s="125" t="s">
        <v>56</v>
      </c>
      <c r="B40" s="125" t="s">
        <v>356</v>
      </c>
      <c r="C40" s="164">
        <v>8</v>
      </c>
      <c r="D40" s="141">
        <f t="shared" si="0"/>
        <v>28138.95</v>
      </c>
      <c r="E40" s="141">
        <f>'FY11 sampling by SU'!O27</f>
        <v>69612</v>
      </c>
      <c r="F40" s="141">
        <f>'FY11 sampling by SU'!N27</f>
        <v>12979.720000000001</v>
      </c>
      <c r="G40" s="141">
        <f>'FY11 sampling by SU'!P27</f>
        <v>24574</v>
      </c>
      <c r="H40" s="141">
        <f>'FY11 sampling by SU'!R27</f>
        <v>0</v>
      </c>
      <c r="I40" s="141">
        <f>'FY11 sampling by SU'!Q27</f>
        <v>0</v>
      </c>
      <c r="J40" s="141">
        <f>'FY11 reports by SU'!P73</f>
        <v>281000</v>
      </c>
      <c r="L40" s="129">
        <f t="shared" si="1"/>
        <v>416304.67</v>
      </c>
    </row>
    <row r="41" spans="1:14">
      <c r="A41" s="125" t="s">
        <v>46</v>
      </c>
      <c r="B41" s="125" t="s">
        <v>357</v>
      </c>
      <c r="C41" s="164">
        <v>8</v>
      </c>
      <c r="D41" s="141">
        <f t="shared" si="0"/>
        <v>7071.2906312120203</v>
      </c>
      <c r="E41" s="141">
        <f>'FY11 sampling by SU'!O38</f>
        <v>75767</v>
      </c>
      <c r="F41" s="141">
        <f>'FY11 sampling by SU'!N38</f>
        <v>13680.83</v>
      </c>
      <c r="G41" s="141">
        <f>'FY11 sampling by SU'!P38</f>
        <v>0</v>
      </c>
      <c r="H41" s="141">
        <f>'FY11 sampling by SU'!R38</f>
        <v>18516.875082826933</v>
      </c>
      <c r="I41" s="141">
        <f>'FY11 sampling by SU'!Q38</f>
        <v>3896.28</v>
      </c>
      <c r="J41" s="141">
        <f>'FY11 reports by SU'!P83</f>
        <v>0</v>
      </c>
      <c r="L41" s="129">
        <f t="shared" si="1"/>
        <v>118932.27571403896</v>
      </c>
      <c r="M41" s="129"/>
    </row>
    <row r="42" spans="1:14" ht="13.5" thickBot="1">
      <c r="A42" s="126" t="s">
        <v>351</v>
      </c>
      <c r="B42" s="126" t="s">
        <v>352</v>
      </c>
      <c r="C42" s="165"/>
      <c r="D42" s="143">
        <f t="shared" si="0"/>
        <v>0</v>
      </c>
      <c r="E42" s="143">
        <v>0</v>
      </c>
      <c r="F42" s="143">
        <v>0</v>
      </c>
      <c r="G42" s="143">
        <v>0</v>
      </c>
      <c r="H42" s="143">
        <v>0</v>
      </c>
      <c r="I42" s="143">
        <v>0</v>
      </c>
      <c r="J42" s="143">
        <v>0</v>
      </c>
      <c r="L42" s="129">
        <f t="shared" si="1"/>
        <v>0</v>
      </c>
      <c r="M42" s="129">
        <f>SUM(L39:L42)</f>
        <v>1032199.0334823652</v>
      </c>
    </row>
    <row r="43" spans="1:14">
      <c r="A43" s="135" t="s">
        <v>708</v>
      </c>
      <c r="B43" s="125"/>
      <c r="C43" s="164"/>
      <c r="D43" s="164"/>
      <c r="E43" s="141"/>
      <c r="F43" s="141"/>
      <c r="G43" s="141"/>
      <c r="H43" s="141"/>
      <c r="I43" s="141"/>
      <c r="J43" s="141"/>
      <c r="L43" s="129">
        <f t="shared" si="1"/>
        <v>0</v>
      </c>
      <c r="M43" s="129"/>
      <c r="N43" s="129"/>
    </row>
    <row r="44" spans="1:14">
      <c r="A44" s="135" t="s">
        <v>709</v>
      </c>
      <c r="B44" s="125"/>
      <c r="C44" s="164"/>
      <c r="D44" s="164"/>
      <c r="E44" s="141"/>
      <c r="F44" s="141"/>
      <c r="G44" s="444">
        <v>5681</v>
      </c>
      <c r="H44" s="141"/>
      <c r="I44" s="141"/>
      <c r="J44" s="141"/>
      <c r="L44" s="129">
        <f t="shared" si="1"/>
        <v>5681</v>
      </c>
      <c r="M44" s="129"/>
      <c r="N44" s="129"/>
    </row>
    <row r="45" spans="1:14">
      <c r="A45" s="135" t="s">
        <v>710</v>
      </c>
      <c r="B45" s="125"/>
      <c r="C45" s="164"/>
      <c r="D45" s="164"/>
      <c r="E45" s="141"/>
      <c r="F45" s="141"/>
      <c r="G45" s="141"/>
      <c r="H45" s="141"/>
      <c r="I45" s="141"/>
      <c r="J45" s="141"/>
      <c r="L45" s="129">
        <f t="shared" si="1"/>
        <v>0</v>
      </c>
      <c r="M45" s="129"/>
      <c r="N45" s="129"/>
    </row>
    <row r="46" spans="1:14">
      <c r="A46" s="135" t="s">
        <v>711</v>
      </c>
      <c r="B46" s="125"/>
      <c r="C46" s="164"/>
      <c r="D46" s="164"/>
      <c r="E46" s="141"/>
      <c r="F46" s="141"/>
      <c r="G46" s="141"/>
      <c r="H46" s="141"/>
      <c r="I46" s="141"/>
      <c r="J46" s="141"/>
      <c r="L46" s="129">
        <f t="shared" si="1"/>
        <v>0</v>
      </c>
      <c r="M46" s="129"/>
      <c r="N46" s="129"/>
    </row>
    <row r="47" spans="1:14" ht="13.5" thickBot="1">
      <c r="A47" s="553" t="s">
        <v>855</v>
      </c>
      <c r="B47" s="125"/>
      <c r="C47" s="164"/>
      <c r="D47" s="164"/>
      <c r="E47" s="141"/>
      <c r="F47" s="141"/>
      <c r="G47" s="141"/>
      <c r="H47" s="141"/>
      <c r="I47" s="141"/>
      <c r="J47" s="141">
        <f>'MRB lead scientists'!H5</f>
        <v>39975</v>
      </c>
      <c r="L47" s="129">
        <f t="shared" si="1"/>
        <v>39975</v>
      </c>
      <c r="M47" s="129"/>
      <c r="N47" s="129"/>
    </row>
    <row r="48" spans="1:14">
      <c r="A48" s="134" t="s">
        <v>374</v>
      </c>
      <c r="B48" s="125"/>
      <c r="C48" s="141">
        <v>0</v>
      </c>
      <c r="D48" s="164"/>
      <c r="E48" s="142"/>
      <c r="F48" s="141"/>
      <c r="G48" s="141"/>
      <c r="H48" s="141"/>
      <c r="I48" s="141"/>
      <c r="J48" s="141"/>
      <c r="L48" s="129">
        <f t="shared" si="1"/>
        <v>0</v>
      </c>
      <c r="M48" s="129"/>
    </row>
    <row r="49" spans="1:13">
      <c r="A49" s="135" t="s">
        <v>375</v>
      </c>
      <c r="B49" s="125"/>
      <c r="C49" s="142"/>
      <c r="D49" s="164"/>
      <c r="E49" s="142"/>
      <c r="F49" s="141"/>
      <c r="G49" s="141"/>
      <c r="H49" s="141"/>
      <c r="I49" s="141"/>
      <c r="J49" s="141"/>
      <c r="L49" s="129">
        <f t="shared" si="1"/>
        <v>0</v>
      </c>
      <c r="M49" s="129"/>
    </row>
    <row r="50" spans="1:13">
      <c r="A50" s="135" t="s">
        <v>376</v>
      </c>
      <c r="B50" s="125"/>
      <c r="C50" s="142"/>
      <c r="D50" s="164"/>
      <c r="E50" s="142"/>
      <c r="F50" s="141"/>
      <c r="G50" s="141"/>
      <c r="H50" s="141"/>
      <c r="I50" s="141"/>
      <c r="J50" s="141"/>
      <c r="L50" s="129">
        <f t="shared" si="1"/>
        <v>0</v>
      </c>
      <c r="M50" s="129"/>
    </row>
    <row r="51" spans="1:13">
      <c r="A51" s="135" t="s">
        <v>377</v>
      </c>
      <c r="B51" s="125"/>
      <c r="C51" s="142"/>
      <c r="D51" s="164"/>
      <c r="E51" s="142"/>
      <c r="F51" s="141"/>
      <c r="G51" s="141"/>
      <c r="H51" s="141"/>
      <c r="I51" s="141"/>
      <c r="J51" s="141"/>
      <c r="L51" s="129">
        <f t="shared" si="1"/>
        <v>0</v>
      </c>
      <c r="M51" s="129"/>
    </row>
    <row r="52" spans="1:13" ht="13.5" thickBot="1">
      <c r="A52" s="136" t="s">
        <v>378</v>
      </c>
      <c r="B52" s="126"/>
      <c r="C52" s="144"/>
      <c r="D52" s="165"/>
      <c r="E52" s="144"/>
      <c r="F52" s="143"/>
      <c r="G52" s="143"/>
      <c r="H52" s="143"/>
      <c r="I52" s="143"/>
      <c r="J52" s="143"/>
      <c r="L52" s="129">
        <f t="shared" si="1"/>
        <v>0</v>
      </c>
      <c r="M52" s="129"/>
    </row>
    <row r="53" spans="1:13">
      <c r="A53" s="125" t="s">
        <v>379</v>
      </c>
      <c r="B53" s="125"/>
      <c r="C53" s="142">
        <v>285500</v>
      </c>
      <c r="D53" s="164"/>
      <c r="E53" s="142"/>
      <c r="F53" s="141"/>
      <c r="G53" s="141"/>
      <c r="H53" s="141"/>
      <c r="I53" s="141"/>
      <c r="J53" s="141"/>
      <c r="L53" s="129">
        <f t="shared" si="1"/>
        <v>0</v>
      </c>
      <c r="M53" s="129"/>
    </row>
    <row r="54" spans="1:13">
      <c r="A54" s="125" t="s">
        <v>380</v>
      </c>
      <c r="B54" s="125"/>
      <c r="C54" s="142">
        <f>'Total by SU'!C54</f>
        <v>176123</v>
      </c>
      <c r="D54" s="164"/>
      <c r="E54" s="142"/>
      <c r="F54" s="141"/>
      <c r="G54" s="141"/>
      <c r="H54" s="141"/>
      <c r="I54" s="141"/>
      <c r="J54" s="141"/>
      <c r="L54" s="129">
        <f t="shared" si="1"/>
        <v>0</v>
      </c>
      <c r="M54" s="129"/>
    </row>
    <row r="55" spans="1:13">
      <c r="A55" s="553" t="s">
        <v>792</v>
      </c>
      <c r="B55" s="125"/>
      <c r="C55" s="142">
        <f>'Total by SU'!C61</f>
        <v>100000</v>
      </c>
      <c r="D55" s="164"/>
      <c r="E55" s="142"/>
      <c r="F55" s="141"/>
      <c r="G55" s="141"/>
      <c r="H55" s="141"/>
      <c r="I55" s="141"/>
      <c r="J55" s="174"/>
      <c r="L55" s="129"/>
      <c r="M55" s="129"/>
    </row>
    <row r="56" spans="1:13">
      <c r="A56" s="553" t="s">
        <v>867</v>
      </c>
      <c r="B56" s="125"/>
      <c r="C56" s="142">
        <f>'Total by SU'!C55</f>
        <v>300000</v>
      </c>
      <c r="D56" s="164"/>
      <c r="E56" s="142"/>
      <c r="F56" s="141"/>
      <c r="G56" s="141"/>
      <c r="H56" s="141"/>
      <c r="I56" s="141"/>
      <c r="J56" s="174"/>
      <c r="L56" s="129"/>
      <c r="M56" s="129"/>
    </row>
    <row r="57" spans="1:13">
      <c r="A57" s="553" t="s">
        <v>865</v>
      </c>
      <c r="B57" s="125"/>
      <c r="C57" s="142">
        <f>'Total by SU'!C56</f>
        <v>125000</v>
      </c>
      <c r="D57" s="164"/>
      <c r="E57" s="142"/>
      <c r="F57" s="141"/>
      <c r="G57" s="141"/>
      <c r="H57" s="141"/>
      <c r="I57" s="141"/>
      <c r="J57" s="174"/>
      <c r="L57" s="129"/>
      <c r="M57" s="129"/>
    </row>
    <row r="58" spans="1:13">
      <c r="A58" s="553" t="s">
        <v>866</v>
      </c>
      <c r="B58" s="125"/>
      <c r="C58" s="142">
        <f>'Total by SU'!C57</f>
        <v>100000</v>
      </c>
      <c r="D58" s="164"/>
      <c r="E58" s="142"/>
      <c r="F58" s="141"/>
      <c r="G58" s="141"/>
      <c r="H58" s="141"/>
      <c r="I58" s="141"/>
      <c r="J58" s="174"/>
      <c r="L58" s="129"/>
      <c r="M58" s="129"/>
    </row>
    <row r="59" spans="1:13">
      <c r="A59" s="553" t="s">
        <v>868</v>
      </c>
      <c r="B59" s="125"/>
      <c r="C59" s="142">
        <f>'Total by SU'!C58</f>
        <v>75000</v>
      </c>
      <c r="D59" s="164"/>
      <c r="E59" s="142"/>
      <c r="F59" s="141"/>
      <c r="G59" s="141"/>
      <c r="H59" s="141"/>
      <c r="I59" s="141"/>
      <c r="J59" s="174"/>
      <c r="L59" s="129"/>
      <c r="M59" s="129"/>
    </row>
    <row r="60" spans="1:13">
      <c r="A60" s="125" t="s">
        <v>768</v>
      </c>
      <c r="B60" s="125"/>
      <c r="C60" s="142">
        <f>'Total by SU'!C59</f>
        <v>80000</v>
      </c>
      <c r="D60" s="164"/>
      <c r="E60" s="142"/>
      <c r="F60" s="141"/>
      <c r="G60" s="141"/>
      <c r="H60" s="141"/>
      <c r="I60" s="141"/>
      <c r="J60" s="174"/>
      <c r="L60" s="129"/>
      <c r="M60" s="129"/>
    </row>
    <row r="61" spans="1:13">
      <c r="A61" s="125" t="s">
        <v>766</v>
      </c>
      <c r="B61" s="125"/>
      <c r="C61" s="142">
        <f>'Total by SU'!C60</f>
        <v>25000</v>
      </c>
      <c r="D61" s="164"/>
      <c r="E61" s="142"/>
      <c r="F61" s="141"/>
      <c r="G61" s="141"/>
      <c r="H61" s="141"/>
      <c r="I61" s="141"/>
      <c r="J61" s="174"/>
      <c r="L61" s="129"/>
      <c r="M61" s="129"/>
    </row>
    <row r="62" spans="1:13">
      <c r="A62" s="553" t="s">
        <v>792</v>
      </c>
      <c r="B62" s="125"/>
      <c r="C62" s="142">
        <f>'Total by SU'!C61</f>
        <v>100000</v>
      </c>
      <c r="D62" s="164"/>
      <c r="E62" s="142"/>
      <c r="F62" s="141"/>
      <c r="G62" s="141"/>
      <c r="H62" s="141"/>
      <c r="I62" s="141"/>
      <c r="J62" s="174"/>
      <c r="L62" s="129"/>
      <c r="M62" s="129"/>
    </row>
    <row r="63" spans="1:13">
      <c r="A63" s="553" t="s">
        <v>857</v>
      </c>
      <c r="B63" s="125"/>
      <c r="C63" s="142">
        <f>'Total by SU'!C62</f>
        <v>10000</v>
      </c>
      <c r="D63" s="164"/>
      <c r="E63" s="142"/>
      <c r="F63" s="141"/>
      <c r="G63" s="141"/>
      <c r="H63" s="141"/>
      <c r="I63" s="141"/>
      <c r="J63" s="174"/>
      <c r="L63" s="129"/>
      <c r="M63" s="129"/>
    </row>
    <row r="64" spans="1:13">
      <c r="A64" s="553" t="s">
        <v>858</v>
      </c>
      <c r="B64" s="125"/>
      <c r="C64" s="142">
        <f>'Total by SU'!C63</f>
        <v>6000</v>
      </c>
      <c r="D64" s="164"/>
      <c r="E64" s="142"/>
      <c r="F64" s="141"/>
      <c r="G64" s="141"/>
      <c r="H64" s="141"/>
      <c r="I64" s="141"/>
      <c r="J64" s="174"/>
      <c r="L64" s="129"/>
      <c r="M64" s="129"/>
    </row>
    <row r="65" spans="1:13">
      <c r="A65" s="614" t="s">
        <v>870</v>
      </c>
      <c r="B65" s="125"/>
      <c r="C65" s="142">
        <f>'Total by SU'!C64</f>
        <v>40000</v>
      </c>
      <c r="D65" s="164"/>
      <c r="E65" s="142"/>
      <c r="F65" s="141"/>
      <c r="G65" s="141"/>
      <c r="H65" s="141"/>
      <c r="I65" s="141"/>
      <c r="J65" s="174"/>
      <c r="L65" s="129"/>
      <c r="M65" s="129"/>
    </row>
    <row r="66" spans="1:13">
      <c r="A66" s="553" t="s">
        <v>869</v>
      </c>
      <c r="B66" s="125"/>
      <c r="C66" s="142">
        <f>'Total by SU'!C65</f>
        <v>450000</v>
      </c>
      <c r="D66" s="164"/>
      <c r="E66" s="142"/>
      <c r="F66" s="141"/>
      <c r="G66" s="141"/>
      <c r="H66" s="141"/>
      <c r="I66" s="141"/>
      <c r="J66" s="174"/>
      <c r="L66" s="129"/>
      <c r="M66" s="129"/>
    </row>
    <row r="67" spans="1:13">
      <c r="A67" s="553" t="s">
        <v>767</v>
      </c>
      <c r="B67" s="125"/>
      <c r="C67" s="142">
        <f>'Total by SU'!C66</f>
        <v>25000</v>
      </c>
      <c r="D67" s="164"/>
      <c r="E67" s="142"/>
      <c r="F67" s="141"/>
      <c r="G67" s="141"/>
      <c r="H67" s="141"/>
      <c r="I67" s="141"/>
      <c r="J67" s="174"/>
      <c r="L67" s="129"/>
      <c r="M67" s="129"/>
    </row>
    <row r="68" spans="1:13">
      <c r="A68" s="553"/>
      <c r="B68" s="125"/>
      <c r="C68" s="142"/>
      <c r="D68" s="164"/>
      <c r="E68" s="142"/>
      <c r="F68" s="141"/>
      <c r="G68" s="141"/>
      <c r="H68" s="141"/>
      <c r="I68" s="141"/>
      <c r="J68" s="174"/>
      <c r="L68" s="129"/>
      <c r="M68" s="129"/>
    </row>
    <row r="69" spans="1:13">
      <c r="A69" s="125" t="s">
        <v>381</v>
      </c>
      <c r="B69" s="125"/>
      <c r="C69" s="164"/>
      <c r="D69" s="164"/>
      <c r="E69" s="141"/>
      <c r="F69" s="141"/>
      <c r="G69" s="141"/>
      <c r="H69" s="141"/>
      <c r="I69" s="141"/>
      <c r="J69" s="141"/>
      <c r="L69" s="129">
        <f t="shared" si="1"/>
        <v>0</v>
      </c>
      <c r="M69" s="129"/>
    </row>
    <row r="70" spans="1:13">
      <c r="A70" s="553" t="s">
        <v>859</v>
      </c>
      <c r="B70" s="125"/>
      <c r="C70" s="164"/>
      <c r="D70" s="164"/>
      <c r="E70" s="141"/>
      <c r="F70" s="141"/>
      <c r="G70" s="141"/>
      <c r="H70" s="141"/>
      <c r="I70" s="141"/>
      <c r="J70" s="141"/>
      <c r="L70" s="129">
        <f t="shared" si="1"/>
        <v>0</v>
      </c>
      <c r="M70" s="129"/>
    </row>
    <row r="71" spans="1:13" ht="13.5" thickBot="1">
      <c r="A71" s="137" t="s">
        <v>382</v>
      </c>
      <c r="B71" s="138"/>
      <c r="C71" s="537">
        <v>883050</v>
      </c>
      <c r="D71" s="166"/>
      <c r="E71" s="145"/>
      <c r="F71" s="145"/>
      <c r="G71" s="145"/>
      <c r="H71" s="145"/>
      <c r="I71" s="145"/>
      <c r="J71" s="145"/>
      <c r="L71" s="129">
        <f t="shared" si="1"/>
        <v>0</v>
      </c>
      <c r="M71" s="129"/>
    </row>
    <row r="72" spans="1:13" ht="13.5" thickTop="1">
      <c r="A72" s="146" t="s">
        <v>383</v>
      </c>
      <c r="B72" s="90"/>
      <c r="C72" s="147">
        <f>SUM(C43:C71)</f>
        <v>2780673</v>
      </c>
      <c r="D72" s="446">
        <f t="shared" ref="D72:J72" si="2">SUM(D1:D71)</f>
        <v>517790.03713801736</v>
      </c>
      <c r="E72" s="147">
        <f t="shared" si="2"/>
        <v>3593805</v>
      </c>
      <c r="F72" s="147">
        <f t="shared" si="2"/>
        <v>686276.35000000021</v>
      </c>
      <c r="G72" s="147">
        <f t="shared" si="2"/>
        <v>512791</v>
      </c>
      <c r="H72" s="147">
        <f t="shared" si="2"/>
        <v>598844.62165878667</v>
      </c>
      <c r="I72" s="147">
        <f t="shared" si="2"/>
        <v>155851.19999999998</v>
      </c>
      <c r="J72" s="147">
        <f t="shared" si="2"/>
        <v>2244082.540181444</v>
      </c>
      <c r="L72" s="129">
        <f>SUM(D72:J72)</f>
        <v>8309440.7489782479</v>
      </c>
      <c r="M72" s="129">
        <f>SUM(M1:M71)</f>
        <v>8309440.7489782479</v>
      </c>
    </row>
    <row r="73" spans="1:13">
      <c r="L73" s="129"/>
    </row>
    <row r="74" spans="1:13">
      <c r="L74" s="129"/>
    </row>
    <row r="75" spans="1:13">
      <c r="A75" t="s">
        <v>361</v>
      </c>
      <c r="E75" s="129">
        <f>J72</f>
        <v>2244082.540181444</v>
      </c>
    </row>
    <row r="76" spans="1:13">
      <c r="A76" t="s">
        <v>362</v>
      </c>
      <c r="E76" s="129">
        <f>F72+I72</f>
        <v>842127.55000000016</v>
      </c>
    </row>
    <row r="77" spans="1:13">
      <c r="A77" t="s">
        <v>363</v>
      </c>
      <c r="E77" s="129">
        <f>G72</f>
        <v>512791</v>
      </c>
    </row>
    <row r="78" spans="1:13" ht="13.5" thickBot="1">
      <c r="A78" s="130" t="s">
        <v>360</v>
      </c>
      <c r="B78" s="130"/>
      <c r="C78" s="168"/>
      <c r="D78" s="168"/>
      <c r="E78" s="127">
        <f>E72+H72</f>
        <v>4192649.6216587867</v>
      </c>
    </row>
    <row r="79" spans="1:13">
      <c r="A79" t="s">
        <v>6</v>
      </c>
      <c r="E79" s="129">
        <f>SUM(E75:E78)</f>
        <v>7791650.711840231</v>
      </c>
    </row>
    <row r="81" spans="1:5">
      <c r="A81" t="s">
        <v>361</v>
      </c>
      <c r="E81" s="129">
        <f>J72</f>
        <v>2244082.540181444</v>
      </c>
    </row>
    <row r="82" spans="1:5">
      <c r="A82" t="s">
        <v>363</v>
      </c>
      <c r="E82" s="129">
        <f>G72</f>
        <v>512791</v>
      </c>
    </row>
    <row r="83" spans="1:5" ht="13.5" thickBot="1">
      <c r="A83" s="130" t="s">
        <v>360</v>
      </c>
      <c r="B83" s="130"/>
      <c r="C83" s="168"/>
      <c r="D83" s="168"/>
      <c r="E83" s="127">
        <f>E72-E70-E71+H72</f>
        <v>4192649.6216587867</v>
      </c>
    </row>
    <row r="84" spans="1:5">
      <c r="A84" s="538" t="s">
        <v>712</v>
      </c>
      <c r="B84" s="173"/>
      <c r="C84" s="449"/>
      <c r="D84" s="449"/>
      <c r="E84" s="174">
        <f>D72</f>
        <v>517790.03713801736</v>
      </c>
    </row>
    <row r="85" spans="1:5">
      <c r="A85" t="s">
        <v>772</v>
      </c>
      <c r="E85" s="129">
        <f>SUM(E81:E84)</f>
        <v>7467313.1989782471</v>
      </c>
    </row>
    <row r="86" spans="1:5">
      <c r="A86" t="s">
        <v>362</v>
      </c>
      <c r="E86" s="129">
        <f>E76</f>
        <v>842127.55000000016</v>
      </c>
    </row>
    <row r="87" spans="1:5">
      <c r="A87" t="s">
        <v>769</v>
      </c>
      <c r="E87" s="129">
        <f>SUM(C55:C70)</f>
        <v>1436000</v>
      </c>
    </row>
    <row r="88" spans="1:5">
      <c r="A88" t="s">
        <v>374</v>
      </c>
      <c r="E88" s="129">
        <f>C48</f>
        <v>0</v>
      </c>
    </row>
    <row r="89" spans="1:5">
      <c r="A89" t="s">
        <v>770</v>
      </c>
      <c r="E89" s="129">
        <f>SUM(C53:C54)</f>
        <v>461623</v>
      </c>
    </row>
    <row r="90" spans="1:5" ht="13.5" thickBot="1">
      <c r="A90" s="130" t="s">
        <v>382</v>
      </c>
      <c r="B90" s="130"/>
      <c r="C90" s="168"/>
      <c r="D90" s="450"/>
      <c r="E90" s="127">
        <f>C71</f>
        <v>883050</v>
      </c>
    </row>
    <row r="91" spans="1:5">
      <c r="A91" s="538" t="s">
        <v>771</v>
      </c>
      <c r="B91" s="173"/>
      <c r="C91" s="449"/>
      <c r="D91" s="449"/>
      <c r="E91" s="174">
        <f>SUM(E85:E90)</f>
        <v>11090113.748978246</v>
      </c>
    </row>
    <row r="93" spans="1:5">
      <c r="A93" s="124" t="s">
        <v>773</v>
      </c>
      <c r="E93" s="174">
        <v>10990114</v>
      </c>
    </row>
  </sheetData>
  <phoneticPr fontId="19" type="noConversion"/>
  <pageMargins left="0.75" right="0.75" top="1" bottom="1" header="0.5" footer="0.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chem site information</vt:lpstr>
      <vt:lpstr>FY11 chem site net costs</vt:lpstr>
      <vt:lpstr>Eco site information</vt:lpstr>
      <vt:lpstr>FY11 Eco site net costs</vt:lpstr>
      <vt:lpstr>SW sites</vt:lpstr>
      <vt:lpstr>FY11 sampling by SU</vt:lpstr>
      <vt:lpstr>MRB reports</vt:lpstr>
      <vt:lpstr>Total by report</vt:lpstr>
      <vt:lpstr>FY11 reports by SU</vt:lpstr>
      <vt:lpstr>MRB lead scientists</vt:lpstr>
      <vt:lpstr>Total by SU</vt:lpstr>
      <vt:lpstr>Total by MRB</vt:lpstr>
    </vt:vector>
  </TitlesOfParts>
  <Company>US Geological Survey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Reutter</dc:creator>
  <cp:lastModifiedBy>dreutter</cp:lastModifiedBy>
  <cp:lastPrinted>2007-03-28T14:09:05Z</cp:lastPrinted>
  <dcterms:created xsi:type="dcterms:W3CDTF">2004-05-03T14:53:22Z</dcterms:created>
  <dcterms:modified xsi:type="dcterms:W3CDTF">2010-05-21T16:09:10Z</dcterms:modified>
</cp:coreProperties>
</file>